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5.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6.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defaultThemeVersion="124226"/>
  <mc:AlternateContent xmlns:mc="http://schemas.openxmlformats.org/markup-compatibility/2006">
    <mc:Choice Requires="x15">
      <x15ac:absPath xmlns:x15ac="http://schemas.microsoft.com/office/spreadsheetml/2010/11/ac" url="J:\1_Systement\6_Dokumente\2_Fragenset\Versandversion\"/>
    </mc:Choice>
  </mc:AlternateContent>
  <workbookProtection workbookPassword="8657" lockStructure="1"/>
  <bookViews>
    <workbookView xWindow="0" yWindow="0" windowWidth="24000" windowHeight="9135" tabRatio="874" activeTab="3"/>
  </bookViews>
  <sheets>
    <sheet name="Einleitung" sheetId="6" r:id="rId1"/>
    <sheet name="Gebäudedetails" sheetId="5" r:id="rId2"/>
    <sheet name="Teil 1 Gebäude" sheetId="4" r:id="rId3"/>
    <sheet name="Teil 2 Gebäudebetrieb" sheetId="8" r:id="rId4"/>
    <sheet name="Teil 3 Gebäudenutzung" sheetId="7" r:id="rId5"/>
    <sheet name="Teil 3 Anhang Büro" sheetId="1" r:id="rId6"/>
    <sheet name="Ergebnis" sheetId="9" r:id="rId7"/>
    <sheet name="Rating calc" sheetId="11" state="hidden" r:id="rId8"/>
    <sheet name="Appendix1" sheetId="2" state="hidden" r:id="rId9"/>
    <sheet name="Anhang Teil 1" sheetId="3" r:id="rId10"/>
    <sheet name="Anhang Teil 2" sheetId="10" r:id="rId11"/>
    <sheet name="Anhang Teil 3" sheetId="13" r:id="rId12"/>
    <sheet name="Anhang Teil 3 Büro" sheetId="14" r:id="rId13"/>
    <sheet name="Bench" sheetId="15" state="hidden" r:id="rId14"/>
  </sheets>
  <definedNames>
    <definedName name="_01ENE007">'Anhang Teil 1'!$C$329:$C$339</definedName>
    <definedName name="_01LE008">'Anhang Teil 1'!$C$622:$C$627</definedName>
    <definedName name="_01MAN001">'Anhang Teil 2'!$C$5:$C$8</definedName>
    <definedName name="_01MAT001">'Anhang Teil 1'!$C$5:$C$12</definedName>
    <definedName name="_01POL006">'Anhang Teil 1'!$C$270:$C$273</definedName>
    <definedName name="_01TRA002">'Anhang Teil 1'!$C$46:$C$53</definedName>
    <definedName name="_01WAS003">'Anhang Teil 1'!$C$83:$C$91</definedName>
    <definedName name="_01WAT004">'Anhang Teil 1'!$C$94:$C$102</definedName>
    <definedName name="_02ENE007">'Anhang Teil 1'!$C$340:$C$342</definedName>
    <definedName name="_02HEA005">'Anhang Teil 1'!$C$204:$C$211</definedName>
    <definedName name="_02LE008">'Anhang Teil 1'!$C$628:$C$636</definedName>
    <definedName name="_02MAN001">'Anhang Teil 2'!$C$9:$C$16</definedName>
    <definedName name="_02MAT001">'Anhang Teil 1'!$C$13:$C$19</definedName>
    <definedName name="_02POL006">'Anhang Teil 1'!$C$275:$C$281</definedName>
    <definedName name="_02TRA002">'Anhang Teil 1'!$C$54:$C$64</definedName>
    <definedName name="_02WAS003">'Anhang Teil 3'!$C$118:$C$124</definedName>
    <definedName name="_02WAT004">'Anhang Teil 1'!$C$103:$C$108</definedName>
    <definedName name="_03ENE007">'Anhang Teil 1'!$C$343:$C$345</definedName>
    <definedName name="_03HEA005">'Anhang Teil 1'!$C$212:$C$217</definedName>
    <definedName name="_03LE008">'Anhang Teil 1'!$C$637:$C$642</definedName>
    <definedName name="_03MAN001">'Anhang Teil 2'!$C$17:$C$25</definedName>
    <definedName name="_03MAT001">'Anhang Teil 1'!$C$20:$C$26</definedName>
    <definedName name="_03POL006">'Anhang Teil 1'!$C$282:$C$287</definedName>
    <definedName name="_03TRA002">'Anhang Teil 1'!$C$65:$C$72</definedName>
    <definedName name="_03WAS003">'Anhang Teil 3'!$C$125:$C$138</definedName>
    <definedName name="_03WAT004">'Anhang Teil 1'!$C$109:$C$116</definedName>
    <definedName name="_04ENE007">'Anhang Teil 1'!$C$346:$C$351</definedName>
    <definedName name="_04HEA005">'Anhang Teil 1'!$C$218:$C$224</definedName>
    <definedName name="_04LE007">'Anhang Teil 2'!$C$470:$C$473</definedName>
    <definedName name="_04MAN001">'Anhang Teil 2'!$C$26:$C$29</definedName>
    <definedName name="_04MAT001">'Anhang Teil 1'!$C$27:$C$30</definedName>
    <definedName name="_04POL006">'Anhang Teil 1'!$C$288:$C$292</definedName>
    <definedName name="_04TRA002">'Anhang Teil 1'!$C$73:$C$76</definedName>
    <definedName name="_04WAS003">'Anhang Teil 3'!$C$139:$C$144</definedName>
    <definedName name="_04WAT004">'Anhang Teil 1'!$C$117:$C$122</definedName>
    <definedName name="_05HEA005">'Anhang Teil 1'!$C$225:$C$233</definedName>
    <definedName name="_05LE007">'Anhang Teil 2'!$C$474:$C$478</definedName>
    <definedName name="_05MAN001">'Anhang Teil 2'!$C$30:$C$33</definedName>
    <definedName name="_05MAT001">'Anhang Teil 1'!$C$31:$C$34</definedName>
    <definedName name="_05POL006">'Anhang Teil 1'!$C$293:$C$299</definedName>
    <definedName name="_05TRA002">'Anhang Teil 1'!$C$77:$C$80</definedName>
    <definedName name="_05WAS003">'Anhang Teil 3'!$C$145:$C$150</definedName>
    <definedName name="_05WAT004">'Anhang Teil 1'!$C$123:$C$129</definedName>
    <definedName name="_06HEA005">'Anhang Teil 1'!$C$234:$C$238</definedName>
    <definedName name="_06LE007">'Anhang Teil 2'!$C$479:$C$482</definedName>
    <definedName name="_06MAN001">'Anhang Teil 2'!$C$34:$C$37</definedName>
    <definedName name="_06MAT001">'Anhang Teil 1'!$C$35:$C$39</definedName>
    <definedName name="_06POL006">'Anhang Teil 1'!$C$300:$C$307</definedName>
    <definedName name="_06TRA007">'Anhang Teil 3'!$C$351:$C$355</definedName>
    <definedName name="_06WAS003">'Anhang Teil 3'!$C$151:$C$156</definedName>
    <definedName name="_06WAT004">'Anhang Teil 1'!$C$130:$C$137</definedName>
    <definedName name="_07ENE007">'Anhang Teil 1'!$C$354:$C$359</definedName>
    <definedName name="_07HEA005">'Anhang Teil 1'!$C$239:$C$243</definedName>
    <definedName name="_07LE009">'Anhang Teil 3'!$C$474:$C$479</definedName>
    <definedName name="_07MAN001">'Anhang Teil 2'!$C$38:$C$42</definedName>
    <definedName name="_07MAT001">'Anhang Teil 1'!$C$40:$C$43</definedName>
    <definedName name="_07POL006">'Anhang Teil 1'!$C$308:$C$311</definedName>
    <definedName name="_07TRA007">'Anhang Teil 3'!$C$356:$C$376</definedName>
    <definedName name="_07WAS003">'Anhang Teil 3'!$C$157:$C$164</definedName>
    <definedName name="_07WAT004">'Anhang Teil 1'!$C$138:$C$145</definedName>
    <definedName name="_08ENE007">'Anhang Teil 1'!$C$360:$C$365</definedName>
    <definedName name="_08HEA005">'Anhang Teil 1'!$C$244:$C$251</definedName>
    <definedName name="_08MAN001">'Anhang Teil 2'!$C$43:$C$51</definedName>
    <definedName name="_08MAT002">'Anhang Teil 2'!$C$96:$C$101</definedName>
    <definedName name="_08POL006">'Anhang Teil 1'!$C$312:$C$316</definedName>
    <definedName name="_08TRA007">'Anhang Teil 3'!$C$377:$C$380</definedName>
    <definedName name="_08WAS003">'Anhang Teil 3'!$C$165:$C$170</definedName>
    <definedName name="_08WAT004">'Anhang Teil 1'!$C$146:$C$155</definedName>
    <definedName name="_09ENE007">'Anhang Teil 1'!$C$366:$C$370</definedName>
    <definedName name="_09HEA005">'Anhang Teil 1'!$C$252:$C$257</definedName>
    <definedName name="_09MAN001">'Anhang Teil 2'!$C$52:$C$57</definedName>
    <definedName name="_09MAT002">'Anhang Teil 2'!$C$102:$C$108</definedName>
    <definedName name="_09POL006">'Anhang Teil 1'!$C$317:$C$320</definedName>
    <definedName name="_09TRA007">'Anhang Teil 3'!$C$381:$C$384</definedName>
    <definedName name="_09WAS003">'Anhang Teil 3'!$C$171:$C$177</definedName>
    <definedName name="_09WAT004">'Anhang Teil 1'!$C$156:$C$162</definedName>
    <definedName name="_10ENE007">'Anhang Teil 1'!$C$371:$C$377</definedName>
    <definedName name="_10HEA005">'Anhang Teil 1'!$C$258:$C$263</definedName>
    <definedName name="_10MAN001">'Anhang Teil 2'!$C$58:$C$62</definedName>
    <definedName name="_10MAT002">'Anhang Teil 2'!$C$109:$C$114</definedName>
    <definedName name="_10POL006">'Anhang Teil 1'!$C$321:$C$326</definedName>
    <definedName name="_10TRA007">'Anhang Teil 3'!$C$385:$C$391</definedName>
    <definedName name="_10WAS003">'Anhang Teil 3'!$C$178:$C$184</definedName>
    <definedName name="_10WAT004">'Anhang Teil 1'!$C$163:$C$166</definedName>
    <definedName name="_11ENE007">'Anhang Teil 1'!$C$378:$C$383</definedName>
    <definedName name="_11HEA005">'Anhang Teil 1'!$C$264:$C$267</definedName>
    <definedName name="_11MAN001">'Anhang Teil 2'!$C$63:$C$67</definedName>
    <definedName name="_11MAT002">'Anhang Teil 2'!$C$115:$C$119</definedName>
    <definedName name="_11POL005">'Anhang Teil 2'!$C$280:$C$284</definedName>
    <definedName name="_11TRA007">'Anhang Teil 3'!$C$392:$C$398</definedName>
    <definedName name="_11WAT004">'Anhang Teil 1'!$C$167:$C$170</definedName>
    <definedName name="_12ENE007">'Anhang Teil 1'!$C$384:$C$391</definedName>
    <definedName name="_12HEA004">'Anhang Teil 2'!$C$183:$C$188</definedName>
    <definedName name="_12MAN001">'Anhang Teil 2'!$C$68:$C$83</definedName>
    <definedName name="_12MAT002">'Anhang Teil 2'!$C$120:$C$125</definedName>
    <definedName name="_12POL005">'Anhang Teil 2'!$C$285:$C$288</definedName>
    <definedName name="_12TRA007">'Anhang Teil 3'!$C$399:$C$404</definedName>
    <definedName name="_12WAT004">'Anhang Teil 1'!$C$171:$C$177</definedName>
    <definedName name="_13ENE007">'Anhang Teil 1'!$C$392:$C$406</definedName>
    <definedName name="_13HEA004">'Anhang Teil 2'!$C$189:$C$193</definedName>
    <definedName name="_13MAN001">'Anhang Teil 2'!$C$84:$C$88</definedName>
    <definedName name="_13MAT002">'Anhang Teil 2'!$C$126:$C$129</definedName>
    <definedName name="_13POL005">'Anhang Teil 2'!$C$289:$C$292</definedName>
    <definedName name="_13TRA007">'Anhang Teil 3'!$C$405:$C$413</definedName>
    <definedName name="_13WAS003">'Anhang Teil 3'!$C$188:$C$192</definedName>
    <definedName name="_13WAT004">'Anhang Teil 1'!$C$178:$C$188</definedName>
    <definedName name="_14ENE007">'Anhang Teil 1'!$C$407:$C$415</definedName>
    <definedName name="_14HEA004">'Anhang Teil 2'!$C$194:$C$201</definedName>
    <definedName name="_14MAN001">'Anhang Teil 2'!$C$89:$C$93</definedName>
    <definedName name="_14MAT002">'Anhang Teil 2'!$C$130:$C$133</definedName>
    <definedName name="_14POL005">'Anhang Teil 2'!$C$293:$C$296</definedName>
    <definedName name="_14TRA007">'Anhang Teil 3'!$C$414:$C$429</definedName>
    <definedName name="_15HEA004">'Anhang Teil 2'!$C$202:$C$205</definedName>
    <definedName name="_15MAN001">'Anhang Teil 3'!$C$5:$C$11</definedName>
    <definedName name="_15MAT002">'Anhang Teil 2'!$C$134:$C$137</definedName>
    <definedName name="_15POL005">'Anhang Teil 2'!$C$297:$C$303</definedName>
    <definedName name="_15WAT004">'Anhang Teil 1'!$C$190:$C$195</definedName>
    <definedName name="_16HEA004">'Anhang Teil 2'!$C$206:$C$210</definedName>
    <definedName name="_16MAN001">'Anhang Teil 3'!$C$12:$C$28</definedName>
    <definedName name="_16MAT006">'Anhang Teil 3'!$C$273:$C$279</definedName>
    <definedName name="_16POL005">'Anhang Teil 2'!$C$304:$C$308</definedName>
    <definedName name="_17HEA004">'Anhang Teil 2'!$C$211:$C$214</definedName>
    <definedName name="_17MAN001">'Anhang Teil 3'!$C$29:$C$41</definedName>
    <definedName name="_17MAT006">'Anhang Teil 3'!$C$280:$C$293</definedName>
    <definedName name="_17POL005">'Anhang Teil 2'!$C$309:$C$313</definedName>
    <definedName name="_17WAT004">'Anhang Teil 1'!$C$197:$C$200</definedName>
    <definedName name="_18HEA004">'Anhang Teil 2'!$C$215:$C$218</definedName>
    <definedName name="_18MAN001">'Anhang Teil 3'!$C$42:$C$48</definedName>
    <definedName name="_18MAT006">'Anhang Teil 3'!$C$294:$C$299</definedName>
    <definedName name="_18POL005">'Anhang Teil 2'!$C$314:$C$317</definedName>
    <definedName name="_19HEA004">'Anhang Teil 2'!$C$219:$C$226</definedName>
    <definedName name="_19MAN001">'Anhang Teil 3'!$C$49:$C$54</definedName>
    <definedName name="_19MAT006">'Anhang Teil 3'!$C$300:$C$306</definedName>
    <definedName name="_19POL005">'Anhang Teil 2'!$C$318:$C$324</definedName>
    <definedName name="_19WAT003">'Anhang Teil 2'!$C$141:$C$146</definedName>
    <definedName name="_20HEA004">'Anhang Teil 2'!$C$227:$C$232</definedName>
    <definedName name="_20MAN001">'Anhang Teil 3'!$C$55:$C$60</definedName>
    <definedName name="_20MAT006">'Anhang Teil 3'!$C$307:$C$313</definedName>
    <definedName name="_20POL005">'Anhang Teil 2'!$C$325:$C$329</definedName>
    <definedName name="_20WAT003">'Anhang Teil 2'!$C$147:$C$154</definedName>
    <definedName name="_21HEA004">'Anhang Teil 2'!$C$233:$C$238</definedName>
    <definedName name="_21MAN001">'Anhang Teil 3'!$C$61:$C$65</definedName>
    <definedName name="_21MAT006">'Anhang Teil 3'!$C$314:$C$320</definedName>
    <definedName name="_21POL005">'Anhang Teil 2'!$C$330:$C$333</definedName>
    <definedName name="_21WAT003">'Anhang Teil 2'!$C$155:$C$159</definedName>
    <definedName name="_22HEA004">'Anhang Teil 2'!$C$239:$C$243</definedName>
    <definedName name="_22MAT006">'Anhang Teil 3'!$C$321:$C$327</definedName>
    <definedName name="_22POL005">'Anhang Teil 2'!$C$334:$C$337</definedName>
    <definedName name="_22WAT003">'Anhang Teil 2'!$C$160:$C$163</definedName>
    <definedName name="_23HEA004">'Anhang Teil 2'!$C$244:$C$248</definedName>
    <definedName name="_23MAT006">'Anhang Teil 3'!$C$328:$C$334</definedName>
    <definedName name="_23POL005">'Anhang Teil 2'!$C$338:$C$341</definedName>
    <definedName name="_23WAT003">'Anhang Teil 2'!$C$164:$C$170</definedName>
    <definedName name="_24HEA004">'Anhang Teil 2'!$C$249:$C$261</definedName>
    <definedName name="_24MAT006">'Anhang Teil 3'!$C$335:$C$341</definedName>
    <definedName name="_24POL005">'Anhang Teil 2'!$C$342:$C$347</definedName>
    <definedName name="_24WAT003">'Anhang Teil 2'!$C$171:$C$175</definedName>
    <definedName name="_25HEA004">'Anhang Teil 2'!$C$262:$C$265</definedName>
    <definedName name="_25MAT006">'Anhang Teil 3'!$C$342:$C$348</definedName>
    <definedName name="_25POL005">'Anhang Teil 3'!$C$238:$C$242</definedName>
    <definedName name="_25WAT003">'Anhang Teil 2'!$C$176:$C$180</definedName>
    <definedName name="_26POL005">'Anhang Teil 3'!$C$243:$C$256</definedName>
    <definedName name="_26WAT004">'Anhang Teil 3'!$C$195:$C$201</definedName>
    <definedName name="_27POL005">'Anhang Teil 3'!$C$257:$C$263</definedName>
    <definedName name="_27WAT004">'Anhang Teil 3'!$C$202:$C$215</definedName>
    <definedName name="_28HEA004">'Anhang Teil 2'!$C$270:$C$273</definedName>
    <definedName name="_28POL005">'Anhang Teil 3'!$C$264:$C$270</definedName>
    <definedName name="_28WAT004">'Anhang Teil 3'!$C$216:$C$222</definedName>
    <definedName name="_29HEA004">'Anhang Teil 2'!$C$274:$C$277</definedName>
    <definedName name="_29WAT004">'Anhang Teil 3'!$C$223:$C$229</definedName>
    <definedName name="_30HEA008">'Anhang Teil 3'!$C$432:$C$439</definedName>
    <definedName name="_30WAT004">'Anhang Teil 3'!$C$230:$C$234</definedName>
    <definedName name="_31HEA008">'Anhang Teil 3'!$C$440:$C$457</definedName>
    <definedName name="_31WAT004">'Anhang Teil 3'!$C$235:$C$235</definedName>
    <definedName name="_32HEA008">'Anhang Teil 3'!$C$458:$C$464</definedName>
    <definedName name="_33HEA008">'Anhang Teil 3'!$C$465:$C$471</definedName>
    <definedName name="_36ENE007">'Anhang Teil 1'!$C$570:$C$576</definedName>
    <definedName name="_37ENE007">'Anhang Teil 1'!$C$577:$C$583</definedName>
    <definedName name="_38ENE007">'Anhang Teil 1'!$C$584:$C$588</definedName>
    <definedName name="_39ENE007">'Anhang Teil 1'!$C$589:$C$604</definedName>
    <definedName name="_40ENE007">'Anhang Teil 1'!$C$605:$C$609</definedName>
    <definedName name="_41ENE007">'Anhang Teil 1'!$C$610:$C$617</definedName>
    <definedName name="_44ENE006">'Anhang Teil 2'!$C$350:$C$353</definedName>
    <definedName name="_50ENE006">'Anhang Teil 2'!$C$359:$C$362</definedName>
    <definedName name="_51ENE006">'Anhang Teil 2'!$C$363:$C$369</definedName>
    <definedName name="_52ENE006">'Anhang Teil 2'!$C$370:$C$399</definedName>
    <definedName name="_57ENE006">'Anhang Teil 2'!$C$404:$C$414</definedName>
    <definedName name="_58ENE006">'Anhang Teil 2'!$C$415:$C$428</definedName>
    <definedName name="_59ENE006">'Anhang Teil 2'!$C$429:$C$441</definedName>
    <definedName name="_60ENE006">'Anhang Teil 2'!$C$442:$C$446</definedName>
    <definedName name="_61ENE006">'Anhang Teil 2'!$C$447:$C$455</definedName>
    <definedName name="_62ENE006">'Anhang Teil 2'!$C$456:$C$462</definedName>
    <definedName name="_63ENE006">'Anhang Teil 2'!$C$463:$C$467</definedName>
    <definedName name="_64ENE002">'Anhang Teil 3'!$C$68:$C$74</definedName>
    <definedName name="_65ENE002">'Anhang Teil 3'!$C$75:$C$87</definedName>
    <definedName name="_66ENE002">'Anhang Teil 3'!$C$88:$C$93</definedName>
    <definedName name="_67ENE002">'Anhang Teil 3'!$C$94:$C$100</definedName>
    <definedName name="_68ENE002">'Anhang Teil 3'!$C$101:$C$107</definedName>
    <definedName name="_69ENE002">'Anhang Teil 3'!$C$108:$C$115</definedName>
    <definedName name="_xlnm.Print_Area" localSheetId="10">'Anhang Teil 2'!$A$1:$E$483</definedName>
    <definedName name="_xlnm.Print_Area" localSheetId="6">Ergebnis!$A$1:$L$103</definedName>
  </definedNames>
  <calcPr calcId="152511"/>
</workbook>
</file>

<file path=xl/calcChain.xml><?xml version="1.0" encoding="utf-8"?>
<calcChain xmlns="http://schemas.openxmlformats.org/spreadsheetml/2006/main">
  <c r="H114" i="8" l="1"/>
  <c r="H112" i="8"/>
  <c r="C115" i="8"/>
  <c r="H101" i="4" l="1"/>
  <c r="J8" i="9" l="1"/>
  <c r="D148" i="4" l="1"/>
  <c r="D129" i="4"/>
  <c r="D115" i="4"/>
  <c r="B91" i="15" l="1"/>
  <c r="B92" i="15"/>
  <c r="B93" i="15"/>
  <c r="B94" i="15"/>
  <c r="B95" i="15"/>
  <c r="B96" i="15"/>
  <c r="B97" i="15"/>
  <c r="B98" i="15"/>
  <c r="B99" i="15"/>
  <c r="B100" i="15"/>
  <c r="B90" i="15"/>
  <c r="C214" i="15"/>
  <c r="C213" i="15"/>
  <c r="C212" i="15"/>
  <c r="C211" i="15"/>
  <c r="C203" i="15"/>
  <c r="C204" i="15"/>
  <c r="C205" i="15"/>
  <c r="C206" i="15"/>
  <c r="C207" i="15"/>
  <c r="C208" i="15"/>
  <c r="C209" i="15"/>
  <c r="C210" i="15"/>
  <c r="C202" i="15"/>
  <c r="C159" i="15"/>
  <c r="C158" i="15"/>
  <c r="C188" i="15"/>
  <c r="C189" i="15"/>
  <c r="C190" i="15"/>
  <c r="C191" i="15"/>
  <c r="C192" i="15"/>
  <c r="C193" i="15"/>
  <c r="C194" i="15"/>
  <c r="C195" i="15"/>
  <c r="C196" i="15"/>
  <c r="C197" i="15"/>
  <c r="C198" i="15"/>
  <c r="C199" i="15"/>
  <c r="C200" i="15"/>
  <c r="C187" i="15"/>
  <c r="C174" i="15"/>
  <c r="C175" i="15"/>
  <c r="C176" i="15"/>
  <c r="C177" i="15"/>
  <c r="C178" i="15"/>
  <c r="C179" i="15"/>
  <c r="C180" i="15"/>
  <c r="C181" i="15"/>
  <c r="C182" i="15"/>
  <c r="C183" i="15"/>
  <c r="C184" i="15"/>
  <c r="C185" i="15"/>
  <c r="C186" i="15"/>
  <c r="C173" i="15"/>
  <c r="C162" i="15"/>
  <c r="C163" i="15"/>
  <c r="C164" i="15"/>
  <c r="C165" i="15"/>
  <c r="C166" i="15"/>
  <c r="C167" i="15"/>
  <c r="C168" i="15"/>
  <c r="C169" i="15"/>
  <c r="C170" i="15"/>
  <c r="C171" i="15"/>
  <c r="C172" i="15"/>
  <c r="C161" i="15"/>
  <c r="C160"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25" i="15"/>
  <c r="C124" i="15"/>
  <c r="C122" i="15"/>
  <c r="C123" i="15"/>
  <c r="C121" i="15"/>
  <c r="C120" i="15"/>
  <c r="C115" i="15"/>
  <c r="C116" i="15"/>
  <c r="C117" i="15"/>
  <c r="C118" i="15"/>
  <c r="C119" i="15"/>
  <c r="C114" i="15"/>
  <c r="C113" i="15"/>
  <c r="C109" i="15"/>
  <c r="C110" i="15"/>
  <c r="C111" i="15"/>
  <c r="C108" i="15"/>
  <c r="C107" i="15"/>
  <c r="C104" i="15"/>
  <c r="C105" i="15"/>
  <c r="C106" i="15"/>
  <c r="C103" i="15"/>
  <c r="C9" i="15"/>
  <c r="C10" i="15"/>
  <c r="C11" i="15"/>
  <c r="C12" i="15"/>
  <c r="C13" i="15"/>
  <c r="C14" i="15"/>
  <c r="C15" i="15"/>
  <c r="C16" i="15"/>
  <c r="C17" i="15"/>
  <c r="C19" i="15"/>
  <c r="C20" i="15"/>
  <c r="C21" i="15"/>
  <c r="C22" i="15"/>
  <c r="C23" i="15"/>
  <c r="C24" i="15"/>
  <c r="C25" i="15"/>
  <c r="C26" i="15"/>
  <c r="C27" i="15"/>
  <c r="C28" i="15"/>
  <c r="C29" i="15"/>
  <c r="C31"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7" i="15"/>
  <c r="C78" i="15"/>
  <c r="C79" i="15"/>
  <c r="C80" i="15"/>
  <c r="C81" i="15"/>
  <c r="C82" i="15"/>
  <c r="C83" i="15"/>
  <c r="C84" i="15"/>
  <c r="C85" i="15"/>
  <c r="C86" i="15"/>
  <c r="C87" i="15"/>
  <c r="C89" i="15"/>
  <c r="C90" i="15"/>
  <c r="C91" i="15"/>
  <c r="C92" i="15"/>
  <c r="C93" i="15"/>
  <c r="C94" i="15"/>
  <c r="C95" i="15"/>
  <c r="C96" i="15"/>
  <c r="C97" i="15"/>
  <c r="C98" i="15"/>
  <c r="C99" i="15"/>
  <c r="C100" i="15"/>
  <c r="C8" i="15"/>
  <c r="M155" i="7" l="1"/>
  <c r="M156" i="7"/>
  <c r="M157" i="7"/>
  <c r="M158" i="7"/>
  <c r="M159" i="7"/>
  <c r="M160" i="7"/>
  <c r="M161" i="7"/>
  <c r="M154" i="7"/>
  <c r="M149" i="7"/>
  <c r="M150" i="7"/>
  <c r="M151" i="7"/>
  <c r="M152" i="7"/>
  <c r="M148" i="7"/>
  <c r="M191" i="7"/>
  <c r="M192" i="7"/>
  <c r="M193" i="7"/>
  <c r="M194" i="7"/>
  <c r="M195" i="7"/>
  <c r="M196" i="7"/>
  <c r="M197" i="7"/>
  <c r="M198" i="7"/>
  <c r="M199" i="7"/>
  <c r="M200" i="7"/>
  <c r="M190" i="7"/>
  <c r="M176" i="7"/>
  <c r="M177" i="7"/>
  <c r="M178" i="7"/>
  <c r="M179" i="7"/>
  <c r="M180" i="7"/>
  <c r="M181" i="7"/>
  <c r="M182" i="7"/>
  <c r="M183" i="7"/>
  <c r="M184" i="7"/>
  <c r="M185" i="7"/>
  <c r="M186" i="7"/>
  <c r="M187" i="7"/>
  <c r="M188" i="7"/>
  <c r="M175" i="7"/>
  <c r="M266" i="7"/>
  <c r="M267" i="7"/>
  <c r="M268" i="7"/>
  <c r="M269" i="7"/>
  <c r="M270" i="7"/>
  <c r="M271" i="7"/>
  <c r="M272" i="7"/>
  <c r="M265" i="7"/>
  <c r="M255" i="7"/>
  <c r="M256" i="7"/>
  <c r="M257" i="7"/>
  <c r="M258" i="7"/>
  <c r="M259" i="7"/>
  <c r="M260" i="7"/>
  <c r="M261" i="7"/>
  <c r="M262" i="7"/>
  <c r="M263" i="7"/>
  <c r="M248" i="7"/>
  <c r="M249" i="7"/>
  <c r="M250" i="7"/>
  <c r="M251" i="7"/>
  <c r="M252" i="7"/>
  <c r="M253" i="7"/>
  <c r="M254" i="7"/>
  <c r="M247" i="7"/>
  <c r="D200" i="8" l="1"/>
  <c r="D185" i="8"/>
  <c r="M100" i="7"/>
  <c r="M101" i="7"/>
  <c r="M102" i="7"/>
  <c r="M103" i="7"/>
  <c r="M104" i="7"/>
  <c r="M105" i="7"/>
  <c r="M106" i="7"/>
  <c r="M107" i="7"/>
  <c r="M108" i="7"/>
  <c r="M109" i="7"/>
  <c r="M110" i="7"/>
  <c r="M111" i="7"/>
  <c r="M99" i="7"/>
  <c r="M122" i="7"/>
  <c r="M123" i="7"/>
  <c r="M124" i="7"/>
  <c r="M125" i="7"/>
  <c r="M126" i="7"/>
  <c r="M127" i="7"/>
  <c r="M128" i="7"/>
  <c r="M129" i="7"/>
  <c r="M130" i="7"/>
  <c r="M131" i="7"/>
  <c r="M132" i="7"/>
  <c r="M133" i="7"/>
  <c r="M134" i="7"/>
  <c r="M135" i="7"/>
  <c r="M136" i="7"/>
  <c r="M137" i="7"/>
  <c r="M138" i="7"/>
  <c r="M139" i="7"/>
  <c r="M140" i="7"/>
  <c r="M141" i="7"/>
  <c r="M142" i="7"/>
  <c r="M143" i="7"/>
  <c r="M121" i="7"/>
  <c r="M37" i="7"/>
  <c r="M38" i="7"/>
  <c r="M39" i="7"/>
  <c r="M40" i="7"/>
  <c r="M41" i="7"/>
  <c r="M42" i="7"/>
  <c r="M43" i="7"/>
  <c r="M44" i="7"/>
  <c r="M45" i="7"/>
  <c r="M46" i="7"/>
  <c r="M47" i="7"/>
  <c r="M48" i="7"/>
  <c r="M36" i="7"/>
  <c r="M9" i="7"/>
  <c r="M10" i="7"/>
  <c r="M11" i="7"/>
  <c r="M12" i="7"/>
  <c r="M13" i="7"/>
  <c r="M14" i="7"/>
  <c r="M15" i="7"/>
  <c r="M16" i="7"/>
  <c r="M17" i="7"/>
  <c r="M18" i="7"/>
  <c r="M19" i="7"/>
  <c r="M20" i="7"/>
  <c r="M21" i="7"/>
  <c r="M22" i="7"/>
  <c r="M23" i="7"/>
  <c r="M24" i="7"/>
  <c r="M8" i="7"/>
  <c r="I8" i="7" s="1"/>
  <c r="E620" i="3" l="1"/>
  <c r="E83" i="9" l="1"/>
  <c r="J12" i="9"/>
  <c r="E76" i="9"/>
  <c r="J41" i="9"/>
  <c r="J45" i="9" s="1"/>
  <c r="H106" i="4" l="1"/>
  <c r="I91" i="7"/>
  <c r="I7" i="7"/>
  <c r="H29" i="8"/>
  <c r="H209" i="8" l="1"/>
  <c r="H27" i="8"/>
  <c r="J76" i="9" l="1"/>
  <c r="H163" i="8"/>
  <c r="H164" i="8"/>
  <c r="H165" i="8"/>
  <c r="H166" i="8"/>
  <c r="H167" i="8"/>
  <c r="H168" i="8"/>
  <c r="H100" i="4" l="1"/>
  <c r="H79" i="4" l="1"/>
  <c r="H80" i="4"/>
  <c r="I201" i="7"/>
  <c r="I202" i="7"/>
  <c r="E66" i="13"/>
  <c r="E116" i="13"/>
  <c r="E193" i="13"/>
  <c r="E236" i="13"/>
  <c r="E271" i="13"/>
  <c r="E349" i="13"/>
  <c r="E430" i="13"/>
  <c r="E472" i="13"/>
  <c r="E480" i="13"/>
  <c r="E483" i="10"/>
  <c r="E348" i="10"/>
  <c r="E278" i="10"/>
  <c r="E181" i="10"/>
  <c r="E138" i="10"/>
  <c r="E94" i="10"/>
  <c r="E643" i="3"/>
  <c r="E327" i="3"/>
  <c r="E268" i="3"/>
  <c r="E201" i="3"/>
  <c r="E92" i="3"/>
  <c r="E81" i="3"/>
  <c r="E44" i="3"/>
  <c r="H135" i="4" l="1"/>
  <c r="H136" i="4"/>
  <c r="H137" i="4"/>
  <c r="H138" i="4"/>
  <c r="H139" i="4"/>
  <c r="H140" i="4"/>
  <c r="H141" i="4"/>
  <c r="H142" i="4"/>
  <c r="H143" i="4"/>
  <c r="H144" i="4"/>
  <c r="H145" i="4"/>
  <c r="H146" i="4"/>
  <c r="H147" i="4"/>
  <c r="H134" i="4"/>
  <c r="H124" i="4"/>
  <c r="H125" i="4"/>
  <c r="H126" i="4"/>
  <c r="H127" i="4"/>
  <c r="H128" i="4"/>
  <c r="H148" i="4" l="1"/>
  <c r="H117" i="4"/>
  <c r="H118" i="4"/>
  <c r="H119" i="4"/>
  <c r="H120" i="4"/>
  <c r="H121" i="4"/>
  <c r="H122" i="4"/>
  <c r="H123" i="4"/>
  <c r="H116" i="4"/>
  <c r="H129" i="4" s="1"/>
  <c r="H108" i="4"/>
  <c r="H109" i="4"/>
  <c r="H110" i="4"/>
  <c r="H111" i="4"/>
  <c r="H112" i="4"/>
  <c r="H113" i="4"/>
  <c r="H114" i="4"/>
  <c r="H107" i="4"/>
  <c r="H115" i="4" s="1"/>
  <c r="C76" i="9" l="1"/>
  <c r="D8" i="9"/>
  <c r="D12" i="9" s="1"/>
  <c r="H57" i="4"/>
  <c r="H7" i="4"/>
  <c r="K76" i="9" l="1"/>
  <c r="I76" i="9"/>
  <c r="H76" i="9"/>
  <c r="G76" i="9"/>
  <c r="F76" i="9"/>
  <c r="D76" i="9"/>
  <c r="H160" i="8" l="1"/>
  <c r="H161" i="8"/>
  <c r="H162" i="8"/>
  <c r="H169" i="8"/>
  <c r="H159" i="8"/>
  <c r="N146" i="1" l="1"/>
  <c r="I248" i="7"/>
  <c r="I249" i="7"/>
  <c r="I250" i="7"/>
  <c r="I251" i="7"/>
  <c r="I252" i="7"/>
  <c r="I253" i="7"/>
  <c r="I254" i="7"/>
  <c r="I255" i="7"/>
  <c r="I256" i="7"/>
  <c r="I257" i="7"/>
  <c r="I258" i="7"/>
  <c r="I259" i="7"/>
  <c r="I260" i="7"/>
  <c r="I261" i="7"/>
  <c r="I262" i="7"/>
  <c r="I263" i="7"/>
  <c r="I265" i="7"/>
  <c r="I266" i="7"/>
  <c r="I267" i="7"/>
  <c r="I268" i="7"/>
  <c r="I269" i="7"/>
  <c r="I270" i="7"/>
  <c r="I271" i="7"/>
  <c r="I272" i="7"/>
  <c r="I247" i="7"/>
  <c r="I226" i="7"/>
  <c r="I227" i="7"/>
  <c r="I228" i="7"/>
  <c r="I229" i="7"/>
  <c r="I230" i="7"/>
  <c r="I231" i="7"/>
  <c r="I232" i="7"/>
  <c r="I233" i="7"/>
  <c r="I234" i="7"/>
  <c r="I235" i="7"/>
  <c r="I236" i="7"/>
  <c r="I237" i="7"/>
  <c r="I238" i="7"/>
  <c r="I239" i="7"/>
  <c r="I240" i="7"/>
  <c r="I225" i="7"/>
  <c r="I215" i="7"/>
  <c r="I216" i="7"/>
  <c r="I217" i="7"/>
  <c r="I218" i="7"/>
  <c r="I219" i="7"/>
  <c r="I220" i="7"/>
  <c r="I221" i="7"/>
  <c r="I222" i="7"/>
  <c r="I214" i="7"/>
  <c r="I207" i="7"/>
  <c r="I208" i="7"/>
  <c r="I209" i="7"/>
  <c r="I210" i="7"/>
  <c r="I211" i="7"/>
  <c r="I206" i="7"/>
  <c r="D212" i="7" s="1"/>
  <c r="I273" i="7"/>
  <c r="I274" i="7"/>
  <c r="I280" i="7"/>
  <c r="I204" i="7"/>
  <c r="I203" i="7"/>
  <c r="D241" i="7" l="1"/>
  <c r="D223" i="7"/>
  <c r="I223" i="7"/>
  <c r="I241" i="7"/>
  <c r="I212" i="7"/>
  <c r="I176" i="7"/>
  <c r="I177" i="7"/>
  <c r="I178" i="7"/>
  <c r="I179" i="7"/>
  <c r="I180" i="7"/>
  <c r="I181" i="7"/>
  <c r="I182" i="7"/>
  <c r="I183" i="7"/>
  <c r="I184" i="7"/>
  <c r="I185" i="7"/>
  <c r="I186" i="7"/>
  <c r="I187" i="7"/>
  <c r="I188" i="7"/>
  <c r="M189" i="7"/>
  <c r="I190" i="7"/>
  <c r="I191" i="7"/>
  <c r="I192" i="7"/>
  <c r="I193" i="7"/>
  <c r="I194" i="7"/>
  <c r="I195" i="7"/>
  <c r="I196" i="7"/>
  <c r="I197" i="7"/>
  <c r="I198" i="7"/>
  <c r="I199" i="7"/>
  <c r="I200" i="7"/>
  <c r="I175" i="7"/>
  <c r="I155" i="7"/>
  <c r="I156" i="7"/>
  <c r="I157" i="7"/>
  <c r="I158" i="7"/>
  <c r="I159" i="7"/>
  <c r="I160" i="7"/>
  <c r="I161" i="7"/>
  <c r="I154" i="7"/>
  <c r="I149" i="7"/>
  <c r="I150" i="7"/>
  <c r="I151" i="7"/>
  <c r="I152" i="7"/>
  <c r="I148" i="7"/>
  <c r="I169" i="7"/>
  <c r="I168" i="7"/>
  <c r="I167" i="7"/>
  <c r="I166" i="7"/>
  <c r="I165" i="7"/>
  <c r="I164" i="7"/>
  <c r="I163" i="7"/>
  <c r="I162" i="7"/>
  <c r="I147" i="7"/>
  <c r="I141" i="7"/>
  <c r="I140" i="7"/>
  <c r="I134" i="7"/>
  <c r="I135" i="7"/>
  <c r="I136" i="7"/>
  <c r="I137" i="7"/>
  <c r="I138" i="7"/>
  <c r="I139" i="7"/>
  <c r="I133" i="7"/>
  <c r="I122" i="7"/>
  <c r="I123" i="7"/>
  <c r="I124" i="7"/>
  <c r="I125" i="7"/>
  <c r="I126" i="7"/>
  <c r="I127" i="7"/>
  <c r="I128" i="7"/>
  <c r="I129" i="7"/>
  <c r="I130" i="7"/>
  <c r="I131" i="7"/>
  <c r="I121" i="7"/>
  <c r="I115" i="7"/>
  <c r="I114" i="7"/>
  <c r="I113" i="7"/>
  <c r="I112" i="7"/>
  <c r="I106" i="7"/>
  <c r="I107" i="7"/>
  <c r="I108" i="7"/>
  <c r="I109" i="7"/>
  <c r="I110" i="7"/>
  <c r="I111" i="7"/>
  <c r="I105" i="7"/>
  <c r="I100" i="7"/>
  <c r="I101" i="7"/>
  <c r="I102" i="7"/>
  <c r="I103" i="7"/>
  <c r="I99" i="7"/>
  <c r="I98" i="7"/>
  <c r="I92" i="7"/>
  <c r="I90" i="7"/>
  <c r="I89" i="7"/>
  <c r="I88" i="7"/>
  <c r="I87" i="7"/>
  <c r="I86" i="7"/>
  <c r="I85" i="7"/>
  <c r="I84" i="7"/>
  <c r="I83" i="7"/>
  <c r="I82" i="7"/>
  <c r="M75" i="7"/>
  <c r="I75" i="7" s="1"/>
  <c r="M76" i="7"/>
  <c r="I76" i="7" s="1"/>
  <c r="M77" i="7"/>
  <c r="I77" i="7" s="1"/>
  <c r="M78" i="7"/>
  <c r="I78" i="7" s="1"/>
  <c r="M79" i="7"/>
  <c r="I79" i="7" s="1"/>
  <c r="M80" i="7"/>
  <c r="I80" i="7" s="1"/>
  <c r="M81" i="7"/>
  <c r="I81" i="7" s="1"/>
  <c r="M74" i="7"/>
  <c r="I74" i="7" s="1"/>
  <c r="M69" i="7"/>
  <c r="I69" i="7" s="1"/>
  <c r="M70" i="7"/>
  <c r="I70" i="7" s="1"/>
  <c r="M71" i="7"/>
  <c r="I71" i="7" s="1"/>
  <c r="M72" i="7"/>
  <c r="I72" i="7" s="1"/>
  <c r="M68" i="7"/>
  <c r="I68" i="7" s="1"/>
  <c r="I67" i="7"/>
  <c r="I54" i="7"/>
  <c r="I55" i="7"/>
  <c r="I56" i="7"/>
  <c r="I57" i="7"/>
  <c r="I58" i="7"/>
  <c r="I59" i="7"/>
  <c r="I60" i="7"/>
  <c r="I53" i="7"/>
  <c r="H188" i="8"/>
  <c r="H189" i="8"/>
  <c r="H190" i="8"/>
  <c r="H191" i="8"/>
  <c r="H192" i="8"/>
  <c r="H193" i="8"/>
  <c r="H194" i="8"/>
  <c r="H195" i="8"/>
  <c r="H196" i="8"/>
  <c r="H197" i="8"/>
  <c r="H198" i="8"/>
  <c r="H199" i="8"/>
  <c r="H187" i="8"/>
  <c r="H173" i="8"/>
  <c r="H174" i="8"/>
  <c r="H175" i="8"/>
  <c r="H176" i="8"/>
  <c r="H177" i="8"/>
  <c r="H178" i="8"/>
  <c r="H179" i="8"/>
  <c r="H180" i="8"/>
  <c r="H181" i="8"/>
  <c r="H182" i="8"/>
  <c r="H183" i="8"/>
  <c r="H184" i="8"/>
  <c r="H172" i="8"/>
  <c r="H157" i="8"/>
  <c r="H156" i="8"/>
  <c r="H155" i="8"/>
  <c r="H154" i="8"/>
  <c r="H116" i="8"/>
  <c r="H113" i="8"/>
  <c r="H111" i="8"/>
  <c r="I51" i="7"/>
  <c r="I50" i="7"/>
  <c r="I49" i="7"/>
  <c r="I43" i="7"/>
  <c r="I44" i="7"/>
  <c r="I45" i="7"/>
  <c r="I46" i="7"/>
  <c r="I47" i="7"/>
  <c r="I48" i="7"/>
  <c r="I42" i="7"/>
  <c r="I37" i="7"/>
  <c r="I38" i="7"/>
  <c r="I39" i="7"/>
  <c r="I40" i="7"/>
  <c r="I36" i="7"/>
  <c r="I35" i="7"/>
  <c r="I29" i="7"/>
  <c r="I28" i="7"/>
  <c r="I27" i="7"/>
  <c r="I26" i="7"/>
  <c r="I25" i="7"/>
  <c r="I9" i="7"/>
  <c r="I10" i="7"/>
  <c r="I12" i="7"/>
  <c r="I15" i="7"/>
  <c r="I16" i="7"/>
  <c r="I17" i="7"/>
  <c r="I18" i="7"/>
  <c r="I20" i="7"/>
  <c r="I21" i="7"/>
  <c r="I22" i="7"/>
  <c r="I23" i="7"/>
  <c r="I24" i="7"/>
  <c r="L203" i="8"/>
  <c r="H203" i="8" s="1"/>
  <c r="L204" i="8"/>
  <c r="H204" i="8" s="1"/>
  <c r="L205" i="8"/>
  <c r="H205" i="8" s="1"/>
  <c r="L206" i="8"/>
  <c r="H206" i="8" s="1"/>
  <c r="L202" i="8"/>
  <c r="H202" i="8" s="1"/>
  <c r="L121" i="8"/>
  <c r="H121" i="8" s="1"/>
  <c r="L122" i="8"/>
  <c r="H122" i="8" s="1"/>
  <c r="L123" i="8"/>
  <c r="H123" i="8" s="1"/>
  <c r="L124" i="8"/>
  <c r="H124" i="8" s="1"/>
  <c r="L125" i="8"/>
  <c r="H125" i="8" s="1"/>
  <c r="L126" i="8"/>
  <c r="H126" i="8" s="1"/>
  <c r="L127" i="8"/>
  <c r="H127" i="8" s="1"/>
  <c r="L128" i="8"/>
  <c r="H128" i="8" s="1"/>
  <c r="L129" i="8"/>
  <c r="H129" i="8" s="1"/>
  <c r="L130" i="8"/>
  <c r="H130" i="8" s="1"/>
  <c r="L131" i="8"/>
  <c r="H131" i="8" s="1"/>
  <c r="L132" i="8"/>
  <c r="H132" i="8" s="1"/>
  <c r="L133" i="8"/>
  <c r="H133" i="8" s="1"/>
  <c r="L135" i="8"/>
  <c r="H135" i="8" s="1"/>
  <c r="L136" i="8"/>
  <c r="H136" i="8" s="1"/>
  <c r="L137" i="8"/>
  <c r="H137" i="8" s="1"/>
  <c r="L138" i="8"/>
  <c r="H138" i="8" s="1"/>
  <c r="L139" i="8"/>
  <c r="H139" i="8" s="1"/>
  <c r="L140" i="8"/>
  <c r="H140" i="8" s="1"/>
  <c r="L141" i="8"/>
  <c r="H141" i="8" s="1"/>
  <c r="L142" i="8"/>
  <c r="H142" i="8" s="1"/>
  <c r="L144" i="8"/>
  <c r="H144" i="8" s="1"/>
  <c r="L145" i="8"/>
  <c r="H145" i="8" s="1"/>
  <c r="L146" i="8"/>
  <c r="H146" i="8" s="1"/>
  <c r="L147" i="8"/>
  <c r="H147" i="8" s="1"/>
  <c r="L148" i="8"/>
  <c r="H148" i="8" s="1"/>
  <c r="L149" i="8"/>
  <c r="H149" i="8" s="1"/>
  <c r="L150" i="8"/>
  <c r="H150" i="8" s="1"/>
  <c r="L152" i="8"/>
  <c r="H152" i="8" s="1"/>
  <c r="L120" i="8"/>
  <c r="H120" i="8" s="1"/>
  <c r="H83" i="8"/>
  <c r="H82" i="8"/>
  <c r="H80" i="8"/>
  <c r="H79" i="8"/>
  <c r="H51" i="8"/>
  <c r="H31" i="8"/>
  <c r="H32" i="8"/>
  <c r="H21" i="8"/>
  <c r="H23" i="8"/>
  <c r="H25" i="8"/>
  <c r="H19" i="8"/>
  <c r="H152" i="4"/>
  <c r="H151" i="4"/>
  <c r="H104" i="4"/>
  <c r="H97" i="4"/>
  <c r="H96" i="4"/>
  <c r="H92" i="4"/>
  <c r="H93" i="4"/>
  <c r="H91" i="4"/>
  <c r="H89" i="4"/>
  <c r="H50" i="4"/>
  <c r="H48" i="4"/>
  <c r="H41" i="4"/>
  <c r="N147" i="1"/>
  <c r="G147" i="1" s="1"/>
  <c r="N148" i="1"/>
  <c r="G148" i="1" s="1"/>
  <c r="N149" i="1"/>
  <c r="G149" i="1" s="1"/>
  <c r="N150" i="1"/>
  <c r="G150" i="1" s="1"/>
  <c r="N151" i="1"/>
  <c r="G151" i="1" s="1"/>
  <c r="N152" i="1"/>
  <c r="G152" i="1" s="1"/>
  <c r="N153" i="1"/>
  <c r="G153" i="1" s="1"/>
  <c r="N154" i="1"/>
  <c r="G154" i="1" s="1"/>
  <c r="N155" i="1"/>
  <c r="G155" i="1" s="1"/>
  <c r="N156" i="1"/>
  <c r="G156" i="1" s="1"/>
  <c r="N157" i="1"/>
  <c r="G157" i="1" s="1"/>
  <c r="G146" i="1"/>
  <c r="N123" i="1"/>
  <c r="G123" i="1" s="1"/>
  <c r="N124" i="1"/>
  <c r="G124" i="1" s="1"/>
  <c r="N125" i="1"/>
  <c r="G125" i="1" s="1"/>
  <c r="N126" i="1"/>
  <c r="G126" i="1" s="1"/>
  <c r="N127" i="1"/>
  <c r="G127" i="1" s="1"/>
  <c r="N128" i="1"/>
  <c r="G128" i="1" s="1"/>
  <c r="N129" i="1"/>
  <c r="G129" i="1" s="1"/>
  <c r="N130" i="1"/>
  <c r="G130" i="1" s="1"/>
  <c r="N131" i="1"/>
  <c r="G131" i="1" s="1"/>
  <c r="N132" i="1"/>
  <c r="G132" i="1" s="1"/>
  <c r="N133" i="1"/>
  <c r="G133" i="1" s="1"/>
  <c r="N134" i="1"/>
  <c r="G134" i="1" s="1"/>
  <c r="N135" i="1"/>
  <c r="G135" i="1" s="1"/>
  <c r="N136" i="1"/>
  <c r="G136" i="1" s="1"/>
  <c r="N122" i="1"/>
  <c r="G122" i="1" s="1"/>
  <c r="N103" i="1"/>
  <c r="N104" i="1"/>
  <c r="G104" i="1" s="1"/>
  <c r="N105" i="1"/>
  <c r="G105" i="1" s="1"/>
  <c r="N106" i="1"/>
  <c r="G106" i="1" s="1"/>
  <c r="N107" i="1"/>
  <c r="G107" i="1" s="1"/>
  <c r="N108" i="1"/>
  <c r="G108" i="1" s="1"/>
  <c r="N109" i="1"/>
  <c r="G109" i="1" s="1"/>
  <c r="N110" i="1"/>
  <c r="G110" i="1" s="1"/>
  <c r="N111" i="1"/>
  <c r="G111" i="1" s="1"/>
  <c r="N112" i="1"/>
  <c r="G112" i="1" s="1"/>
  <c r="N102" i="1"/>
  <c r="G102" i="1" s="1"/>
  <c r="N87" i="1"/>
  <c r="G87" i="1" s="1"/>
  <c r="N88" i="1"/>
  <c r="G88" i="1" s="1"/>
  <c r="N89" i="1"/>
  <c r="G89" i="1" s="1"/>
  <c r="N90" i="1"/>
  <c r="G90" i="1" s="1"/>
  <c r="N91" i="1"/>
  <c r="G91" i="1" s="1"/>
  <c r="N92" i="1"/>
  <c r="G92" i="1" s="1"/>
  <c r="N86" i="1"/>
  <c r="G86" i="1" s="1"/>
  <c r="N65" i="1"/>
  <c r="G65" i="1" s="1"/>
  <c r="N66" i="1"/>
  <c r="G66" i="1" s="1"/>
  <c r="N67" i="1"/>
  <c r="G67" i="1" s="1"/>
  <c r="N68" i="1"/>
  <c r="G68" i="1" s="1"/>
  <c r="N69" i="1"/>
  <c r="G69" i="1" s="1"/>
  <c r="N70" i="1"/>
  <c r="G70" i="1" s="1"/>
  <c r="N71" i="1"/>
  <c r="G71" i="1" s="1"/>
  <c r="N72" i="1"/>
  <c r="G72" i="1" s="1"/>
  <c r="N73" i="1"/>
  <c r="G73" i="1" s="1"/>
  <c r="N74" i="1"/>
  <c r="G74" i="1" s="1"/>
  <c r="N75" i="1"/>
  <c r="G75" i="1" s="1"/>
  <c r="N76" i="1"/>
  <c r="G76" i="1" s="1"/>
  <c r="N64" i="1"/>
  <c r="G64" i="1" s="1"/>
  <c r="N34" i="1"/>
  <c r="G34" i="1" s="1"/>
  <c r="N35" i="1"/>
  <c r="G35" i="1" s="1"/>
  <c r="N36" i="1"/>
  <c r="G36" i="1" s="1"/>
  <c r="N37" i="1"/>
  <c r="G37" i="1" s="1"/>
  <c r="N38" i="1"/>
  <c r="G38" i="1" s="1"/>
  <c r="N39" i="1"/>
  <c r="G39" i="1" s="1"/>
  <c r="N40" i="1"/>
  <c r="G40" i="1" s="1"/>
  <c r="N41" i="1"/>
  <c r="G41" i="1" s="1"/>
  <c r="N42" i="1"/>
  <c r="G42" i="1" s="1"/>
  <c r="N43" i="1"/>
  <c r="G43" i="1" s="1"/>
  <c r="N44" i="1"/>
  <c r="G44" i="1" s="1"/>
  <c r="N45" i="1"/>
  <c r="G45" i="1" s="1"/>
  <c r="N46" i="1"/>
  <c r="G46" i="1" s="1"/>
  <c r="N47" i="1"/>
  <c r="G47" i="1" s="1"/>
  <c r="N48" i="1"/>
  <c r="G48" i="1" s="1"/>
  <c r="N49" i="1"/>
  <c r="G49" i="1" s="1"/>
  <c r="N50" i="1"/>
  <c r="G50" i="1" s="1"/>
  <c r="N51" i="1"/>
  <c r="G51" i="1" s="1"/>
  <c r="N52" i="1"/>
  <c r="G52" i="1" s="1"/>
  <c r="N53" i="1"/>
  <c r="G53" i="1" s="1"/>
  <c r="N54" i="1"/>
  <c r="G54" i="1" s="1"/>
  <c r="N33" i="1"/>
  <c r="G33" i="1" s="1"/>
  <c r="N10" i="1"/>
  <c r="G10" i="1" s="1"/>
  <c r="N11" i="1"/>
  <c r="G11" i="1" s="1"/>
  <c r="N12" i="1"/>
  <c r="G12" i="1" s="1"/>
  <c r="N13" i="1"/>
  <c r="G13" i="1" s="1"/>
  <c r="N14" i="1"/>
  <c r="G14" i="1" s="1"/>
  <c r="N15" i="1"/>
  <c r="G15" i="1" s="1"/>
  <c r="N16" i="1"/>
  <c r="G16" i="1" s="1"/>
  <c r="N17" i="1"/>
  <c r="G17" i="1" s="1"/>
  <c r="N18" i="1"/>
  <c r="G18" i="1" s="1"/>
  <c r="N19" i="1"/>
  <c r="G19" i="1" s="1"/>
  <c r="N20" i="1"/>
  <c r="G20" i="1" s="1"/>
  <c r="N21" i="1"/>
  <c r="G21" i="1" s="1"/>
  <c r="N22" i="1"/>
  <c r="G22" i="1" s="1"/>
  <c r="N23" i="1"/>
  <c r="G23" i="1" s="1"/>
  <c r="N9" i="1"/>
  <c r="G9" i="1" s="1"/>
  <c r="N8" i="1"/>
  <c r="G8" i="1" s="1"/>
  <c r="D151" i="8" l="1"/>
  <c r="D143" i="8"/>
  <c r="H115" i="8"/>
  <c r="B94" i="4"/>
  <c r="D134" i="8"/>
  <c r="D61" i="7"/>
  <c r="I61" i="7"/>
  <c r="H143" i="8"/>
  <c r="H134" i="8"/>
  <c r="H151" i="8"/>
  <c r="I19" i="7"/>
  <c r="S23" i="7"/>
  <c r="I14" i="7"/>
  <c r="S17" i="7"/>
  <c r="I13" i="7"/>
  <c r="S13" i="7"/>
  <c r="I11" i="7"/>
  <c r="S11" i="7"/>
  <c r="G158" i="1"/>
  <c r="I264" i="7" s="1"/>
  <c r="I275" i="7" s="1"/>
  <c r="H77" i="9" s="1"/>
  <c r="G113" i="1"/>
  <c r="I153" i="7" s="1"/>
  <c r="I170" i="7" s="1"/>
  <c r="D77" i="9" s="1"/>
  <c r="G93" i="1"/>
  <c r="I132" i="7" s="1"/>
  <c r="I142" i="7" s="1"/>
  <c r="I77" i="9" s="1"/>
  <c r="G137" i="1"/>
  <c r="I189" i="7" s="1"/>
  <c r="I242" i="7" s="1"/>
  <c r="G24" i="1"/>
  <c r="I41" i="7" s="1"/>
  <c r="G77" i="1"/>
  <c r="I104" i="7" s="1"/>
  <c r="I116" i="7" s="1"/>
  <c r="G77" i="9" s="1"/>
  <c r="G55" i="1"/>
  <c r="I73" i="7" s="1"/>
  <c r="I93" i="7" s="1"/>
  <c r="F79" i="9"/>
  <c r="F83" i="9" s="1"/>
  <c r="I281" i="7"/>
  <c r="K77" i="9" s="1"/>
  <c r="D153" i="8" l="1"/>
  <c r="I30" i="7"/>
  <c r="C77" i="9" s="1"/>
  <c r="H153" i="8"/>
  <c r="I62" i="7"/>
  <c r="J77" i="9" s="1"/>
  <c r="V11" i="7"/>
  <c r="F77" i="9"/>
  <c r="F80" i="9" s="1"/>
  <c r="F81" i="9" s="1"/>
  <c r="F84" i="9" s="1"/>
  <c r="E77" i="9"/>
  <c r="E80" i="9" s="1"/>
  <c r="E81" i="9" s="1"/>
  <c r="E84" i="9" s="1"/>
  <c r="K41" i="9"/>
  <c r="K45" i="9" s="1"/>
  <c r="J73" i="9"/>
  <c r="J79" i="9" s="1"/>
  <c r="J83" i="9" s="1"/>
  <c r="I41" i="9"/>
  <c r="I45" i="9" s="1"/>
  <c r="H41" i="9"/>
  <c r="H45" i="9" s="1"/>
  <c r="G41" i="9"/>
  <c r="G45" i="9" s="1"/>
  <c r="D41" i="9"/>
  <c r="D45" i="9" s="1"/>
  <c r="C41" i="9"/>
  <c r="C45" i="9" s="1"/>
  <c r="H216" i="8"/>
  <c r="H215" i="8"/>
  <c r="H214" i="8"/>
  <c r="H208" i="8"/>
  <c r="H207" i="8"/>
  <c r="H118" i="8"/>
  <c r="H117" i="8"/>
  <c r="H110" i="8"/>
  <c r="H104" i="8"/>
  <c r="H103" i="8"/>
  <c r="H102" i="8"/>
  <c r="H101" i="8"/>
  <c r="H100" i="8"/>
  <c r="H99" i="8"/>
  <c r="H98" i="8"/>
  <c r="H97" i="8"/>
  <c r="H96" i="8"/>
  <c r="H95" i="8"/>
  <c r="H94" i="8"/>
  <c r="H93" i="8"/>
  <c r="H92" i="8"/>
  <c r="H91" i="8"/>
  <c r="H85" i="8"/>
  <c r="H84" i="8"/>
  <c r="H77" i="8"/>
  <c r="H76" i="8"/>
  <c r="H75" i="8"/>
  <c r="H74" i="8"/>
  <c r="H73" i="8"/>
  <c r="H72" i="8"/>
  <c r="H71" i="8"/>
  <c r="H70" i="8"/>
  <c r="H69" i="8"/>
  <c r="H68" i="8"/>
  <c r="H67" i="8"/>
  <c r="H66" i="8"/>
  <c r="H65" i="8"/>
  <c r="H64" i="8"/>
  <c r="H58" i="8"/>
  <c r="H57" i="8"/>
  <c r="H56" i="8"/>
  <c r="H55" i="8"/>
  <c r="H54" i="8"/>
  <c r="H53" i="8"/>
  <c r="H52" i="8"/>
  <c r="H45" i="8"/>
  <c r="H44" i="8"/>
  <c r="H43" i="8"/>
  <c r="H42" i="8"/>
  <c r="H41" i="8"/>
  <c r="H40" i="8"/>
  <c r="H39" i="8"/>
  <c r="H38" i="8"/>
  <c r="H17" i="8"/>
  <c r="H16" i="8"/>
  <c r="H15" i="8"/>
  <c r="H14" i="8"/>
  <c r="H13" i="8"/>
  <c r="H12" i="8"/>
  <c r="H11" i="8"/>
  <c r="H10" i="8"/>
  <c r="H9" i="8"/>
  <c r="H8" i="8"/>
  <c r="H7" i="8"/>
  <c r="D73" i="9" l="1"/>
  <c r="D79" i="9" s="1"/>
  <c r="D83" i="9" s="1"/>
  <c r="G73" i="9"/>
  <c r="G79" i="9" s="1"/>
  <c r="G83" i="9" s="1"/>
  <c r="K73" i="9"/>
  <c r="K79" i="9" s="1"/>
  <c r="K83" i="9" s="1"/>
  <c r="H73" i="9"/>
  <c r="H79" i="9" s="1"/>
  <c r="H83" i="9" s="1"/>
  <c r="C73" i="9"/>
  <c r="C79" i="9" s="1"/>
  <c r="C83" i="9" s="1"/>
  <c r="I73" i="9"/>
  <c r="I79" i="9" s="1"/>
  <c r="I83" i="9" s="1"/>
  <c r="H210" i="8"/>
  <c r="J42" i="9" s="1"/>
  <c r="J74" i="9" s="1"/>
  <c r="J80" i="9" s="1"/>
  <c r="J81" i="9" s="1"/>
  <c r="J84" i="9" s="1"/>
  <c r="H105" i="8"/>
  <c r="I42" i="9" s="1"/>
  <c r="I74" i="9" s="1"/>
  <c r="I80" i="9" s="1"/>
  <c r="H217" i="8"/>
  <c r="K42" i="9" s="1"/>
  <c r="H86" i="8"/>
  <c r="H42" i="9" s="1"/>
  <c r="H74" i="9" s="1"/>
  <c r="H80" i="9" s="1"/>
  <c r="H59" i="8"/>
  <c r="G42" i="9" s="1"/>
  <c r="H46" i="8"/>
  <c r="D42" i="9" s="1"/>
  <c r="D74" i="9" s="1"/>
  <c r="D80" i="9" s="1"/>
  <c r="H33" i="8"/>
  <c r="C42" i="9" s="1"/>
  <c r="K8" i="9"/>
  <c r="K12" i="9" s="1"/>
  <c r="I8" i="9"/>
  <c r="I12" i="9" s="1"/>
  <c r="H8" i="9"/>
  <c r="H12" i="9" s="1"/>
  <c r="G8" i="9"/>
  <c r="G12" i="9" s="1"/>
  <c r="F8" i="9"/>
  <c r="F12" i="9" s="1"/>
  <c r="E8" i="9"/>
  <c r="E12" i="9" s="1"/>
  <c r="D81" i="9" l="1"/>
  <c r="D84" i="9" s="1"/>
  <c r="H81" i="9"/>
  <c r="H84" i="9" s="1"/>
  <c r="I81" i="9"/>
  <c r="I84" i="9" s="1"/>
  <c r="J43" i="9"/>
  <c r="J46" i="9" s="1"/>
  <c r="I43" i="9"/>
  <c r="I46" i="9" s="1"/>
  <c r="H43" i="9"/>
  <c r="H46" i="9" s="1"/>
  <c r="D43" i="9"/>
  <c r="D46" i="9" s="1"/>
  <c r="C43" i="9"/>
  <c r="C46" i="9" s="1"/>
  <c r="C74" i="9"/>
  <c r="C80" i="9" s="1"/>
  <c r="C81" i="9" s="1"/>
  <c r="C84" i="9" s="1"/>
  <c r="G43" i="9"/>
  <c r="G46" i="9" s="1"/>
  <c r="G74" i="9"/>
  <c r="G80" i="9" s="1"/>
  <c r="G81" i="9" s="1"/>
  <c r="G84" i="9" s="1"/>
  <c r="K43" i="9"/>
  <c r="K46" i="9" s="1"/>
  <c r="K74" i="9"/>
  <c r="K80" i="9" s="1"/>
  <c r="K81" i="9" s="1"/>
  <c r="K84" i="9" s="1"/>
  <c r="L84" i="9" l="1"/>
  <c r="C32" i="11" s="1"/>
  <c r="K34" i="11" s="1"/>
  <c r="L46" i="9"/>
  <c r="C17" i="11" s="1"/>
  <c r="K19" i="11" s="1"/>
  <c r="F39" i="11" l="1"/>
  <c r="E34" i="11"/>
  <c r="F34" i="11"/>
  <c r="F38" i="11"/>
  <c r="E37" i="11"/>
  <c r="E40" i="11"/>
  <c r="H40" i="11" s="1"/>
  <c r="F35" i="11"/>
  <c r="E38" i="11"/>
  <c r="E36" i="11"/>
  <c r="F36" i="11"/>
  <c r="E35" i="11"/>
  <c r="F37" i="11"/>
  <c r="E39" i="11"/>
  <c r="F24" i="11"/>
  <c r="F23" i="11"/>
  <c r="F19" i="11"/>
  <c r="E23" i="11"/>
  <c r="E21" i="11"/>
  <c r="E19" i="11"/>
  <c r="F21" i="11"/>
  <c r="E24" i="11"/>
  <c r="E22" i="11"/>
  <c r="E20" i="11"/>
  <c r="F20" i="11"/>
  <c r="E25" i="11"/>
  <c r="F22" i="11"/>
  <c r="H38" i="11" l="1"/>
  <c r="H39" i="11"/>
  <c r="H35" i="11"/>
  <c r="H36" i="11"/>
  <c r="H37" i="11"/>
  <c r="H34" i="11"/>
  <c r="H150" i="4"/>
  <c r="H149" i="4"/>
  <c r="H132" i="4"/>
  <c r="H131" i="4"/>
  <c r="H130" i="4"/>
  <c r="H105" i="4"/>
  <c r="H103" i="4"/>
  <c r="H102" i="4"/>
  <c r="H99" i="4"/>
  <c r="H98" i="4"/>
  <c r="H160" i="4"/>
  <c r="H159" i="4"/>
  <c r="H158" i="4"/>
  <c r="H95" i="4"/>
  <c r="H88" i="4"/>
  <c r="H82" i="4"/>
  <c r="H81" i="4"/>
  <c r="H78" i="4"/>
  <c r="H77" i="4"/>
  <c r="H76" i="4"/>
  <c r="H75" i="4"/>
  <c r="H74" i="4"/>
  <c r="H73" i="4"/>
  <c r="H58" i="4"/>
  <c r="H59" i="4"/>
  <c r="H60" i="4"/>
  <c r="H61" i="4"/>
  <c r="H62" i="4"/>
  <c r="H63" i="4"/>
  <c r="H64" i="4"/>
  <c r="H65" i="4"/>
  <c r="H66" i="4"/>
  <c r="H67" i="4"/>
  <c r="H51" i="4"/>
  <c r="H49" i="4"/>
  <c r="H47" i="4"/>
  <c r="H46" i="4"/>
  <c r="H45" i="4"/>
  <c r="H44" i="4"/>
  <c r="H43" i="4"/>
  <c r="H42" i="4"/>
  <c r="H40" i="4"/>
  <c r="H39" i="4"/>
  <c r="H38" i="4"/>
  <c r="H37" i="4"/>
  <c r="H36" i="4"/>
  <c r="H35" i="4"/>
  <c r="H29" i="4"/>
  <c r="H30" i="4" s="1"/>
  <c r="F9" i="9" s="1"/>
  <c r="F10" i="9" s="1"/>
  <c r="F13" i="9" s="1"/>
  <c r="H23" i="4"/>
  <c r="H22" i="4"/>
  <c r="H21" i="4"/>
  <c r="H20" i="4"/>
  <c r="H19" i="4"/>
  <c r="H13" i="4"/>
  <c r="H12" i="4"/>
  <c r="H11" i="4"/>
  <c r="H10" i="4"/>
  <c r="H9" i="4"/>
  <c r="H8" i="4"/>
  <c r="H153" i="4" l="1"/>
  <c r="J9" i="9" s="1"/>
  <c r="J10" i="9" s="1"/>
  <c r="J13" i="9" s="1"/>
  <c r="C42" i="11"/>
  <c r="N51" i="11" s="1"/>
  <c r="H161" i="4"/>
  <c r="K9" i="9" s="1"/>
  <c r="K10" i="9" s="1"/>
  <c r="K13" i="9" s="1"/>
  <c r="H83" i="4"/>
  <c r="I9" i="9" s="1"/>
  <c r="I10" i="9" s="1"/>
  <c r="I13" i="9" s="1"/>
  <c r="H24" i="4"/>
  <c r="E9" i="9" s="1"/>
  <c r="E10" i="9" s="1"/>
  <c r="E13" i="9" s="1"/>
  <c r="H68" i="4"/>
  <c r="H9" i="9" s="1"/>
  <c r="H10" i="9" s="1"/>
  <c r="H13" i="9" s="1"/>
  <c r="H14" i="4"/>
  <c r="D9" i="9" s="1"/>
  <c r="D10" i="9" s="1"/>
  <c r="D13" i="9" s="1"/>
  <c r="H52" i="4"/>
  <c r="G9" i="9" s="1"/>
  <c r="G10" i="9" s="1"/>
  <c r="G13" i="9" s="1"/>
  <c r="N39" i="11" l="1"/>
  <c r="N50" i="11"/>
  <c r="N60" i="11"/>
  <c r="O60" i="11" s="1"/>
  <c r="N56" i="11"/>
  <c r="N52" i="11"/>
  <c r="N48" i="11"/>
  <c r="N44" i="11"/>
  <c r="N43" i="11"/>
  <c r="N41" i="11"/>
  <c r="N36" i="11"/>
  <c r="N35" i="11"/>
  <c r="N57" i="11"/>
  <c r="N55" i="11"/>
  <c r="N49" i="11"/>
  <c r="N47" i="11"/>
  <c r="N42" i="11"/>
  <c r="N40" i="11"/>
  <c r="C43" i="11"/>
  <c r="L13" i="9"/>
  <c r="C44" i="11"/>
  <c r="E38" i="9"/>
  <c r="E70" i="9"/>
  <c r="O55" i="11" l="1"/>
  <c r="O47" i="11"/>
  <c r="O35" i="11"/>
  <c r="R35" i="11" s="1"/>
  <c r="O39" i="11"/>
  <c r="E5" i="9"/>
  <c r="C2" i="11"/>
  <c r="K4" i="11" s="1"/>
  <c r="R36" i="11" l="1"/>
  <c r="R37" i="11"/>
  <c r="R39" i="11"/>
  <c r="R38" i="11"/>
  <c r="E6" i="11"/>
  <c r="E4" i="11"/>
  <c r="E10" i="11"/>
  <c r="H10" i="11" s="1"/>
  <c r="F9" i="11"/>
  <c r="E7" i="11"/>
  <c r="E5" i="11"/>
  <c r="E8" i="11"/>
  <c r="F6" i="11"/>
  <c r="F5" i="11"/>
  <c r="F4" i="11"/>
  <c r="F7" i="11"/>
  <c r="F8" i="11"/>
  <c r="E9" i="11"/>
  <c r="H9" i="11" l="1"/>
  <c r="H8" i="11"/>
  <c r="R40" i="11"/>
  <c r="C48" i="11" s="1"/>
  <c r="I70" i="9" s="1"/>
  <c r="H7" i="11"/>
  <c r="H5" i="11"/>
  <c r="H4" i="11"/>
  <c r="H6" i="11"/>
  <c r="C47" i="11" l="1"/>
  <c r="H70" i="9" s="1"/>
  <c r="C12" i="11"/>
  <c r="C13" i="11" l="1"/>
  <c r="H5" i="9" s="1"/>
  <c r="C14" i="11"/>
  <c r="I5" i="9" l="1"/>
  <c r="H25" i="11"/>
  <c r="H24" i="11"/>
  <c r="H23" i="11"/>
  <c r="H22" i="11"/>
  <c r="H21" i="11"/>
  <c r="H20" i="11"/>
  <c r="H19" i="11"/>
  <c r="C27" i="11" l="1"/>
  <c r="C29" i="11" s="1"/>
  <c r="I38" i="9" s="1"/>
  <c r="C28" i="11" l="1"/>
  <c r="H38" i="9" s="1"/>
</calcChain>
</file>

<file path=xl/sharedStrings.xml><?xml version="1.0" encoding="utf-8"?>
<sst xmlns="http://schemas.openxmlformats.org/spreadsheetml/2006/main" count="4613" uniqueCount="2066">
  <si>
    <t>Management</t>
  </si>
  <si>
    <t>Transport</t>
  </si>
  <si>
    <t>Rating</t>
  </si>
  <si>
    <t>01MAT001</t>
  </si>
  <si>
    <t>02MAT0001</t>
  </si>
  <si>
    <t>03MAT001</t>
  </si>
  <si>
    <t>04MAT001</t>
  </si>
  <si>
    <t xml:space="preserve">05MAT001 </t>
  </si>
  <si>
    <t>06MAT001</t>
  </si>
  <si>
    <t>07MAT001</t>
  </si>
  <si>
    <t xml:space="preserve">Transport </t>
  </si>
  <si>
    <t>01TRA002</t>
  </si>
  <si>
    <t>02TRA002</t>
  </si>
  <si>
    <t>03TRA002</t>
  </si>
  <si>
    <t>04TRA002</t>
  </si>
  <si>
    <t>05TRA002</t>
  </si>
  <si>
    <t>01WAS003</t>
  </si>
  <si>
    <t>01WAT004</t>
  </si>
  <si>
    <t>02WAT004</t>
  </si>
  <si>
    <t>03WAT004</t>
  </si>
  <si>
    <t>≥1-&lt;10</t>
  </si>
  <si>
    <t>≥10-&lt;25</t>
  </si>
  <si>
    <t>≥25-&lt;50</t>
  </si>
  <si>
    <t>≥50-&lt;75</t>
  </si>
  <si>
    <t>&gt;75</t>
  </si>
  <si>
    <t>≥1-&lt;25</t>
  </si>
  <si>
    <t>1995 - 2001</t>
  </si>
  <si>
    <t>≥50% - &lt;75%</t>
  </si>
  <si>
    <t>≥75% - &lt;100%</t>
  </si>
  <si>
    <t>&gt; 35%</t>
  </si>
  <si>
    <t>&lt; 5%</t>
  </si>
  <si>
    <t>≥5%-&lt;10%</t>
  </si>
  <si>
    <t>≥10%-&lt;15%</t>
  </si>
  <si>
    <t>≥15%-&lt;20%</t>
  </si>
  <si>
    <t>≥20%</t>
  </si>
  <si>
    <t xml:space="preserve">Total </t>
  </si>
  <si>
    <t>Max credits</t>
  </si>
  <si>
    <t>LED (with typical lighting control system)</t>
  </si>
  <si>
    <t>01MAN001</t>
  </si>
  <si>
    <t>02MAN001</t>
  </si>
  <si>
    <t>03MAN001</t>
  </si>
  <si>
    <t>04MAN001</t>
  </si>
  <si>
    <t>05MAN001</t>
  </si>
  <si>
    <t>06MAN001</t>
  </si>
  <si>
    <t>07MAN001</t>
  </si>
  <si>
    <t>08MAN001</t>
  </si>
  <si>
    <t>09MAN001</t>
  </si>
  <si>
    <t>10MAN001</t>
  </si>
  <si>
    <t>11MAN001</t>
  </si>
  <si>
    <t>12MAN001</t>
  </si>
  <si>
    <t>13MAN001</t>
  </si>
  <si>
    <t>14MAN001</t>
  </si>
  <si>
    <t>08MAT002</t>
  </si>
  <si>
    <t>09MAT002</t>
  </si>
  <si>
    <t>10MAT002</t>
  </si>
  <si>
    <t>11MAT002</t>
  </si>
  <si>
    <t>12MAT002</t>
  </si>
  <si>
    <t>13MAT002</t>
  </si>
  <si>
    <t>14MAT002</t>
  </si>
  <si>
    <t>15MAT002</t>
  </si>
  <si>
    <t>18WAT003</t>
  </si>
  <si>
    <t>19WAT003</t>
  </si>
  <si>
    <t>20WAT003</t>
  </si>
  <si>
    <t>21WAT003</t>
  </si>
  <si>
    <t>22WAT003</t>
  </si>
  <si>
    <t>23WAT003</t>
  </si>
  <si>
    <t>24WAT003</t>
  </si>
  <si>
    <t>25WAT003</t>
  </si>
  <si>
    <t>12HEA004</t>
  </si>
  <si>
    <t>13HEA004</t>
  </si>
  <si>
    <t>14HEA004</t>
  </si>
  <si>
    <t>15HEA004</t>
  </si>
  <si>
    <t>16HEA004</t>
  </si>
  <si>
    <t>17HEA004</t>
  </si>
  <si>
    <t>18HEA004</t>
  </si>
  <si>
    <t>19HEA004</t>
  </si>
  <si>
    <t>20HEA004</t>
  </si>
  <si>
    <t>21HEA004</t>
  </si>
  <si>
    <t>22HEA004</t>
  </si>
  <si>
    <t>23HEA004</t>
  </si>
  <si>
    <t>≥ 0% - &lt; 75%</t>
  </si>
  <si>
    <t>≥ 75% - &lt; 90%</t>
  </si>
  <si>
    <t>≥ 90%</t>
  </si>
  <si>
    <t>24HEA004</t>
  </si>
  <si>
    <t>25HEA004</t>
  </si>
  <si>
    <t>26HEA004</t>
  </si>
  <si>
    <t>27HEA004</t>
  </si>
  <si>
    <t>28HEA004</t>
  </si>
  <si>
    <t>29HEA004</t>
  </si>
  <si>
    <t>11POL005</t>
  </si>
  <si>
    <t>12POL005</t>
  </si>
  <si>
    <t>13POL005</t>
  </si>
  <si>
    <t>14POL005</t>
  </si>
  <si>
    <t>15POL005</t>
  </si>
  <si>
    <t>16POL005</t>
  </si>
  <si>
    <t>17POL005</t>
  </si>
  <si>
    <t>18POL005</t>
  </si>
  <si>
    <t>19POL005</t>
  </si>
  <si>
    <t>20POL005</t>
  </si>
  <si>
    <t>21POL005</t>
  </si>
  <si>
    <t>22POL005</t>
  </si>
  <si>
    <t>23POL005</t>
  </si>
  <si>
    <t>45ENE006</t>
  </si>
  <si>
    <t>46ENE006</t>
  </si>
  <si>
    <t>47ENE006</t>
  </si>
  <si>
    <t>48ENE006</t>
  </si>
  <si>
    <t>49ENE006</t>
  </si>
  <si>
    <t>50ENE006</t>
  </si>
  <si>
    <t>51ENE006</t>
  </si>
  <si>
    <t>52ENE006</t>
  </si>
  <si>
    <t>53ENE006</t>
  </si>
  <si>
    <t>54ENE006</t>
  </si>
  <si>
    <t>55ENE006</t>
  </si>
  <si>
    <t>56ENE006</t>
  </si>
  <si>
    <t>57ENE006</t>
  </si>
  <si>
    <t>58ENE006</t>
  </si>
  <si>
    <t>59ENE006</t>
  </si>
  <si>
    <t>60ENE006</t>
  </si>
  <si>
    <t>61ENE006</t>
  </si>
  <si>
    <t>05LE007</t>
  </si>
  <si>
    <t>06LE007</t>
  </si>
  <si>
    <t>15MAN001</t>
  </si>
  <si>
    <t>16MAN001</t>
  </si>
  <si>
    <t>17MAN001</t>
  </si>
  <si>
    <t>18MAN001</t>
  </si>
  <si>
    <t>19MAN001</t>
  </si>
  <si>
    <t>20MAN001</t>
  </si>
  <si>
    <t>21MAN001</t>
  </si>
  <si>
    <t>65ENE002</t>
  </si>
  <si>
    <t>66ENE002</t>
  </si>
  <si>
    <t>02WAS003</t>
  </si>
  <si>
    <t>03WAS003</t>
  </si>
  <si>
    <t>04WAS003</t>
  </si>
  <si>
    <t>05WAS003</t>
  </si>
  <si>
    <t>06WAS003</t>
  </si>
  <si>
    <t>07WAS003</t>
  </si>
  <si>
    <t>08WAS003</t>
  </si>
  <si>
    <t>09WAS003</t>
  </si>
  <si>
    <t>10WAS003</t>
  </si>
  <si>
    <t>11WAS003</t>
  </si>
  <si>
    <t>12WAS003</t>
  </si>
  <si>
    <t>13WAS003</t>
  </si>
  <si>
    <t>14WAS003</t>
  </si>
  <si>
    <t>26WAT004</t>
  </si>
  <si>
    <t>27WAT004</t>
  </si>
  <si>
    <t>28WAT004</t>
  </si>
  <si>
    <t>29WAT004</t>
  </si>
  <si>
    <t>24POL005</t>
  </si>
  <si>
    <t>25POL005</t>
  </si>
  <si>
    <t>26POL005</t>
  </si>
  <si>
    <t>27POL005</t>
  </si>
  <si>
    <t>16MAT006</t>
  </si>
  <si>
    <t>17MAT006</t>
  </si>
  <si>
    <t>18MAT006</t>
  </si>
  <si>
    <t>19MAT006</t>
  </si>
  <si>
    <t>20MAT006</t>
  </si>
  <si>
    <t>21MAT006</t>
  </si>
  <si>
    <t>22MAT006</t>
  </si>
  <si>
    <t>23MAT006</t>
  </si>
  <si>
    <t>24MAT006</t>
  </si>
  <si>
    <t>25MAT006</t>
  </si>
  <si>
    <t>10TRA007</t>
  </si>
  <si>
    <t>11TRA007</t>
  </si>
  <si>
    <t>12TRA007</t>
  </si>
  <si>
    <t>13TRA007</t>
  </si>
  <si>
    <t>14TRA007</t>
  </si>
  <si>
    <t>30HEA008</t>
  </si>
  <si>
    <t>31HEA008</t>
  </si>
  <si>
    <t>32HEA008</t>
  </si>
  <si>
    <t>33HEA008</t>
  </si>
  <si>
    <t>I</t>
  </si>
  <si>
    <t>H</t>
  </si>
  <si>
    <t>O</t>
  </si>
  <si>
    <t>T</t>
  </si>
  <si>
    <t>V</t>
  </si>
  <si>
    <t>C</t>
  </si>
  <si>
    <t>E</t>
  </si>
  <si>
    <t>L</t>
  </si>
  <si>
    <t>02MAT001</t>
  </si>
  <si>
    <t>Biogas</t>
  </si>
  <si>
    <t>MAX</t>
  </si>
  <si>
    <t>Star rating</t>
  </si>
  <si>
    <t>China</t>
  </si>
  <si>
    <t>Japan</t>
  </si>
  <si>
    <t>Portugal</t>
  </si>
  <si>
    <t xml:space="preserve">
58ENE006</t>
  </si>
  <si>
    <t>IF Statement</t>
  </si>
  <si>
    <t xml:space="preserve">Navigation </t>
  </si>
  <si>
    <t xml:space="preserve">Hyperlinks </t>
  </si>
  <si>
    <t xml:space="preserve">Layout </t>
  </si>
  <si>
    <t>√</t>
  </si>
  <si>
    <t>01DET001</t>
  </si>
  <si>
    <t>02DET001</t>
  </si>
  <si>
    <t>03DET001</t>
  </si>
  <si>
    <t>04DET001</t>
  </si>
  <si>
    <t>05DET001</t>
  </si>
  <si>
    <t>06DET001</t>
  </si>
  <si>
    <t>07DET001</t>
  </si>
  <si>
    <t>08DET001</t>
  </si>
  <si>
    <t>09DET001</t>
  </si>
  <si>
    <t>10DET001</t>
  </si>
  <si>
    <t>11DET001</t>
  </si>
  <si>
    <t>12DET001</t>
  </si>
  <si>
    <t>13DET001</t>
  </si>
  <si>
    <t>14DET001</t>
  </si>
  <si>
    <t>15DET001</t>
  </si>
  <si>
    <t>16DET001</t>
  </si>
  <si>
    <t>17DET001</t>
  </si>
  <si>
    <t>01DIM002</t>
  </si>
  <si>
    <t>02DIM002</t>
  </si>
  <si>
    <t>03DIM002</t>
  </si>
  <si>
    <t>04DIM002</t>
  </si>
  <si>
    <t>05DIM002</t>
  </si>
  <si>
    <t>06DIM002</t>
  </si>
  <si>
    <t>07DIM002</t>
  </si>
  <si>
    <t>08DIM002</t>
  </si>
  <si>
    <t>09DIM002</t>
  </si>
  <si>
    <t>10DIM002</t>
  </si>
  <si>
    <t>01OWN003</t>
  </si>
  <si>
    <t>02OWN003</t>
  </si>
  <si>
    <t>03OWN003</t>
  </si>
  <si>
    <t>01TYP004</t>
  </si>
  <si>
    <t>01ACT005</t>
  </si>
  <si>
    <t>02ACT005</t>
  </si>
  <si>
    <t>03ACT005</t>
  </si>
  <si>
    <t>04ACT005</t>
  </si>
  <si>
    <t>05ACT005</t>
  </si>
  <si>
    <t>06ACT005</t>
  </si>
  <si>
    <t>07ACT005</t>
  </si>
  <si>
    <t>08ACT005</t>
  </si>
  <si>
    <t>09ACT005</t>
  </si>
  <si>
    <t>10ACT005</t>
  </si>
  <si>
    <t>11ACT005</t>
  </si>
  <si>
    <t>12ACT005</t>
  </si>
  <si>
    <t>13ACT005</t>
  </si>
  <si>
    <t>14ACT005</t>
  </si>
  <si>
    <t>15ACT005</t>
  </si>
  <si>
    <t>16ACT005</t>
  </si>
  <si>
    <t>17ACT005</t>
  </si>
  <si>
    <t>18ACT005</t>
  </si>
  <si>
    <t>19ACT005</t>
  </si>
  <si>
    <t>20ACT005</t>
  </si>
  <si>
    <t>21ACT005</t>
  </si>
  <si>
    <t>22ACT005</t>
  </si>
  <si>
    <t>23ACT005</t>
  </si>
  <si>
    <t>24ACT005</t>
  </si>
  <si>
    <t>25ACT005</t>
  </si>
  <si>
    <t>26ACT005</t>
  </si>
  <si>
    <t>27ACT005</t>
  </si>
  <si>
    <t>28ACT005</t>
  </si>
  <si>
    <t>29ACT005</t>
  </si>
  <si>
    <t>30ACT005</t>
  </si>
  <si>
    <t>31ACT005</t>
  </si>
  <si>
    <t>32ACT005</t>
  </si>
  <si>
    <t>33ACT005</t>
  </si>
  <si>
    <t>34ACT005</t>
  </si>
  <si>
    <t>35ACT005</t>
  </si>
  <si>
    <t>36ACT005</t>
  </si>
  <si>
    <t>37ACT005</t>
  </si>
  <si>
    <t>38ACT005</t>
  </si>
  <si>
    <t>39ACT005</t>
  </si>
  <si>
    <t>40ACT005</t>
  </si>
  <si>
    <t>41ACT005</t>
  </si>
  <si>
    <t>42ACT005</t>
  </si>
  <si>
    <t>01OCC006</t>
  </si>
  <si>
    <t>02OCC006</t>
  </si>
  <si>
    <t>03OCC006</t>
  </si>
  <si>
    <t>04OCC006</t>
  </si>
  <si>
    <t>05OCC006</t>
  </si>
  <si>
    <t>06OCC006</t>
  </si>
  <si>
    <t>07OCC006</t>
  </si>
  <si>
    <t>08OCC006</t>
  </si>
  <si>
    <t>09OCC006</t>
  </si>
  <si>
    <t>10OCC006</t>
  </si>
  <si>
    <t>11OCC006</t>
  </si>
  <si>
    <t>01ADD007</t>
  </si>
  <si>
    <t>04WAT004</t>
  </si>
  <si>
    <t>05WAT004</t>
  </si>
  <si>
    <t>06WAT004</t>
  </si>
  <si>
    <t>07WAT004</t>
  </si>
  <si>
    <t>08WAT004</t>
  </si>
  <si>
    <t>09WAT004</t>
  </si>
  <si>
    <t>10WAT004</t>
  </si>
  <si>
    <t>11WAT004</t>
  </si>
  <si>
    <t>12WAT004</t>
  </si>
  <si>
    <t>13WAT004</t>
  </si>
  <si>
    <t>14WAT004</t>
  </si>
  <si>
    <t>15WAT004</t>
  </si>
  <si>
    <t>16WAT004</t>
  </si>
  <si>
    <t>17WAT004</t>
  </si>
  <si>
    <t>04LE007</t>
  </si>
  <si>
    <t>30WAT004</t>
  </si>
  <si>
    <t>31WAT004</t>
  </si>
  <si>
    <t>01HEA005</t>
  </si>
  <si>
    <t>02HEA005</t>
  </si>
  <si>
    <t>03HEA005</t>
  </si>
  <si>
    <t>04HEA005</t>
  </si>
  <si>
    <t>05HEA005</t>
  </si>
  <si>
    <t>06HEA005</t>
  </si>
  <si>
    <t>07HEA005</t>
  </si>
  <si>
    <t>08HEA005</t>
  </si>
  <si>
    <t>09HEA005</t>
  </si>
  <si>
    <t>10HEA005</t>
  </si>
  <si>
    <t>11HEA005</t>
  </si>
  <si>
    <t>01POL006</t>
  </si>
  <si>
    <t>02POL006</t>
  </si>
  <si>
    <t>03POL006</t>
  </si>
  <si>
    <t>04POL006</t>
  </si>
  <si>
    <t>05POL006</t>
  </si>
  <si>
    <t>06POL006</t>
  </si>
  <si>
    <t>07POL006</t>
  </si>
  <si>
    <t>08POL006</t>
  </si>
  <si>
    <t>09POL006</t>
  </si>
  <si>
    <t>01ENE007</t>
  </si>
  <si>
    <t>02ENE007</t>
  </si>
  <si>
    <t>03ENE007</t>
  </si>
  <si>
    <t>04ENE007</t>
  </si>
  <si>
    <t>05ENE007</t>
  </si>
  <si>
    <t>06ENE007</t>
  </si>
  <si>
    <t>07ENE007</t>
  </si>
  <si>
    <t>08ENE007</t>
  </si>
  <si>
    <t>09ENE007</t>
  </si>
  <si>
    <t>10ENE007</t>
  </si>
  <si>
    <t>11ENE007</t>
  </si>
  <si>
    <t>12ENE007</t>
  </si>
  <si>
    <t>13ENE007</t>
  </si>
  <si>
    <t>14ENE007</t>
  </si>
  <si>
    <t>15ENE007</t>
  </si>
  <si>
    <t>16ENE007</t>
  </si>
  <si>
    <t>17ENE007</t>
  </si>
  <si>
    <t>18ENE007</t>
  </si>
  <si>
    <t>19ENE007</t>
  </si>
  <si>
    <t>20ENE007</t>
  </si>
  <si>
    <t>21ENE007</t>
  </si>
  <si>
    <t>22ENE007</t>
  </si>
  <si>
    <t>23ENE007</t>
  </si>
  <si>
    <t>24ENE007</t>
  </si>
  <si>
    <t>25ENE007</t>
  </si>
  <si>
    <t>26ENE007</t>
  </si>
  <si>
    <t>27ENE007</t>
  </si>
  <si>
    <t>28ENE007</t>
  </si>
  <si>
    <t>29ENE007</t>
  </si>
  <si>
    <t>30ENE007</t>
  </si>
  <si>
    <t>31ENE007</t>
  </si>
  <si>
    <t>32ENE007</t>
  </si>
  <si>
    <t>33ENE007</t>
  </si>
  <si>
    <t>34ENE007</t>
  </si>
  <si>
    <t>35ENE007</t>
  </si>
  <si>
    <t>36ENE007</t>
  </si>
  <si>
    <t>37ENE007</t>
  </si>
  <si>
    <t>38ENE007</t>
  </si>
  <si>
    <t>39ENE007</t>
  </si>
  <si>
    <t>40ENE007</t>
  </si>
  <si>
    <t>41ENE007</t>
  </si>
  <si>
    <t>01LE008</t>
  </si>
  <si>
    <t>02LE008</t>
  </si>
  <si>
    <t>03LE008</t>
  </si>
  <si>
    <t>67ENE002</t>
  </si>
  <si>
    <t xml:space="preserve">Total Credits </t>
  </si>
  <si>
    <t xml:space="preserve">Maximum of 7 credits across </t>
  </si>
  <si>
    <t>Restriction applied here:</t>
  </si>
  <si>
    <t>06TRA007</t>
  </si>
  <si>
    <t>07TRA007</t>
  </si>
  <si>
    <t>10POL006</t>
  </si>
  <si>
    <t>28POL005</t>
  </si>
  <si>
    <t xml:space="preserve">Hotel </t>
  </si>
  <si>
    <t>Gas</t>
  </si>
  <si>
    <t>42ENE007</t>
  </si>
  <si>
    <t>43ENE007</t>
  </si>
  <si>
    <t>62ENE006</t>
  </si>
  <si>
    <t>63ENE006</t>
  </si>
  <si>
    <t>68ENE002</t>
  </si>
  <si>
    <t>69ENE002</t>
  </si>
  <si>
    <t xml:space="preserve">
59ENE006</t>
  </si>
  <si>
    <t xml:space="preserve">
60ENE006</t>
  </si>
  <si>
    <t>40 max</t>
  </si>
  <si>
    <t xml:space="preserve">Maximum of 2 credits for </t>
  </si>
  <si>
    <t xml:space="preserve">Maximum of 4 credits for </t>
  </si>
  <si>
    <t>Pass met?</t>
  </si>
  <si>
    <t>Good met?</t>
  </si>
  <si>
    <t>Very good met?</t>
  </si>
  <si>
    <t>Excellent met?</t>
  </si>
  <si>
    <t>Outstanding met?</t>
  </si>
  <si>
    <t>MAXIMUM:</t>
  </si>
  <si>
    <t>Star Rating</t>
  </si>
  <si>
    <t>08TRA007</t>
  </si>
  <si>
    <t>09TRA007</t>
  </si>
  <si>
    <t>07LE009</t>
  </si>
  <si>
    <t>Max 8</t>
  </si>
  <si>
    <t>44ENE007</t>
  </si>
  <si>
    <t xml:space="preserve">
61ENE006</t>
  </si>
  <si>
    <t>64ENE006</t>
  </si>
  <si>
    <t xml:space="preserve">
70ENE002</t>
  </si>
  <si>
    <t>≥1%-&lt;25%</t>
  </si>
  <si>
    <t>≥25%-&lt;50%</t>
  </si>
  <si>
    <t>≥50%-&lt;75%</t>
  </si>
  <si>
    <t>≥75%</t>
  </si>
  <si>
    <t>BREEAM DE Bestand Fragenset; Phase eins</t>
  </si>
  <si>
    <t>Bitte stellen Sie sicher, dass Sie die Einführung gelesen haben, bevor Sie mit dem Fragenset beginnen.</t>
  </si>
  <si>
    <t>Struktur des Excel-Tools</t>
  </si>
  <si>
    <r>
      <t>Einführung</t>
    </r>
    <r>
      <rPr>
        <sz val="11"/>
        <color theme="1"/>
        <rFont val="Calibri"/>
        <family val="2"/>
        <scheme val="minor"/>
      </rPr>
      <t xml:space="preserve"> (Überblick, wie das Excel-Tool angewendet wird)</t>
    </r>
  </si>
  <si>
    <r>
      <t xml:space="preserve">Gebäudedetails </t>
    </r>
    <r>
      <rPr>
        <sz val="11"/>
        <color theme="1"/>
        <rFont val="Calibri"/>
        <family val="2"/>
        <scheme val="minor"/>
      </rPr>
      <t>(Details des zu bewertenden Gebäudes)</t>
    </r>
  </si>
  <si>
    <r>
      <rPr>
        <b/>
        <sz val="11"/>
        <color theme="1"/>
        <rFont val="Calibri"/>
        <family val="2"/>
        <scheme val="minor"/>
      </rPr>
      <t>Teil 1</t>
    </r>
    <r>
      <rPr>
        <sz val="11"/>
        <color theme="1"/>
        <rFont val="Calibri"/>
        <family val="2"/>
        <scheme val="minor"/>
      </rPr>
      <t xml:space="preserve"> – Fragenset Gebäude</t>
    </r>
  </si>
  <si>
    <r>
      <rPr>
        <b/>
        <sz val="11"/>
        <color theme="1"/>
        <rFont val="Calibri"/>
        <family val="2"/>
        <scheme val="minor"/>
      </rPr>
      <t>Teil 3</t>
    </r>
    <r>
      <rPr>
        <sz val="11"/>
        <color theme="1"/>
        <rFont val="Calibri"/>
        <family val="2"/>
        <scheme val="minor"/>
      </rPr>
      <t xml:space="preserve"> – Fragenset Gebäudenutzer</t>
    </r>
  </si>
  <si>
    <t>Excel Register</t>
  </si>
  <si>
    <t>Um die Gebäudedaten einzugeben und die 3 Teile des Fragensets bewerten zu können, nutzen Sie bitte die Register unten auf der Seite</t>
  </si>
  <si>
    <t>Die Register sind wie folgt benannt: Gebäudedetails, Teil 1 Gebäude, Teil 2 Gebäudebetrieb, Teil 3 Gebäudenutzer, Teil 3 Anhang Büro, Ergebnis</t>
  </si>
  <si>
    <t>Zusätzlich zu den Registern gibt es einige Hyperlinks in den Fragensets, die zur Navigation genutzt werden können.</t>
  </si>
  <si>
    <t xml:space="preserve">Ein Hyperlink ist am Ende jeder Seite, der zum Anfang der Seite zurückführt und einige Hyperlinks verlinken Teil 3 Gebäudeutzer  </t>
  </si>
  <si>
    <t>und Teil 3 Anhang Büro, sodass schnell zwischen den Tabellenblättern gewechselt werden kann.</t>
  </si>
  <si>
    <t>Nr, Frage, Antwort, Kommentar Kunde, Kommentar Auditor, max. Punkte, erreichte Punkte, Anlagen, Belegbeispiele</t>
  </si>
  <si>
    <t>Antwort-Optionen werden weiter unten beschrieben, bzgl. anderer Spalten folgend eine kurze Erläuterung:</t>
  </si>
  <si>
    <t>Kommentare Kunden</t>
  </si>
  <si>
    <t>In der Kommentar-Zelle Kunde hat der Kunde die Möglichkeit zusätzliche Informationen einzugeben.</t>
  </si>
  <si>
    <t>Kommentare Auditor</t>
  </si>
  <si>
    <t>In der Kommentarzelle Auditor hat der Auditor die Möglichkeit Kommentare zu den Belegen oder Antworten zu geben</t>
  </si>
  <si>
    <t>max. Punkte</t>
  </si>
  <si>
    <t>Erreichte Punkte zeigt an, wieviele Punkte für die gewählte Antwortmöglichkeit je Frage erzielt wurden.</t>
  </si>
  <si>
    <t xml:space="preserve">Die Angabe max. Punkte zeigt an, welche Punkte maximal für die jeweiligen Fragen/Antworten erzielt werden können. </t>
  </si>
  <si>
    <t>Anlangen</t>
  </si>
  <si>
    <t>erreichte Punkte</t>
  </si>
  <si>
    <t>In dieser Spalte werden die Anlagen benannt, die zum Beleg der Antwort eingereicht werden (z.B. pdf-Dateien mit eindeutiger Bezeichnung)</t>
  </si>
  <si>
    <t>Belegbeispiele</t>
  </si>
  <si>
    <t>In dieser Spalte sind Beispiele für Belege benannt, die als Beleg der Antwort eingereicht werden können</t>
  </si>
  <si>
    <t>Antwort-Optionen</t>
  </si>
  <si>
    <t>Drop-down Menü</t>
  </si>
  <si>
    <t>Hauptsächlich können Antworten über das Drop-down-Menü ausgewählt werden; s. folgendes Beispiel. Drop-down-Menüs werden aktiviert durch das Anklicken der  Antwort-Zelle, darauf folgend Anklicken des Pfeil-Kästchens.</t>
  </si>
  <si>
    <t>Dadurch werden die unterschiedlichen Antwortmöglichkeiten ersichtlich, aus denen durch ein weiteres Anklicken eine Antwort ausgewählt werden kann.</t>
  </si>
  <si>
    <r>
      <t xml:space="preserve"> </t>
    </r>
    <r>
      <rPr>
        <b/>
        <sz val="11"/>
        <color theme="1"/>
        <rFont val="Calibri"/>
        <family val="2"/>
        <scheme val="minor"/>
      </rPr>
      <t>Bitte beachten</t>
    </r>
    <r>
      <rPr>
        <sz val="11"/>
        <color theme="1"/>
        <rFont val="Calibri"/>
        <family val="2"/>
        <scheme val="minor"/>
      </rPr>
      <t>, dass die Antwortmöglichkeiten zum Teil sehr umfassend sind, sodass nicht alle Antworten auf einen Blick zu sehen sind. Zum Auswählen nutzen Sie auch die Scroll-Funktion am rechten Rand des Antwort-Kästchens.</t>
    </r>
  </si>
  <si>
    <t xml:space="preserve"> Sobald Sie eine Antwort gewählt haben, erscheint diese gut lesbar in der Antwort-Zelle. Die Antworten können jederzeit geändert werden.</t>
  </si>
  <si>
    <t>Freie Textfelder</t>
  </si>
  <si>
    <t>Eine weitere Antwort-Option im Fragebogen ist die freie Eingabe von Antworten. Hier kann die Antwort manuell in die grün umrandete Zelle eingegeben werden.</t>
  </si>
  <si>
    <t>Siehe folgendes Beispiel:</t>
  </si>
  <si>
    <t>Was ist die operative Temperatur der genutzten Gebäudefläche?</t>
  </si>
  <si>
    <t>Bitte geben die Temperaturen in die folgenden Zellen ein</t>
  </si>
  <si>
    <t xml:space="preserve"> Operative Temperatur im Winter (Angabe in °C)</t>
  </si>
  <si>
    <t>Operative Temperatur im Sommer (Angabe in °C)</t>
  </si>
  <si>
    <t>Ankreuz-Kästchen</t>
  </si>
  <si>
    <t xml:space="preserve">Der letzte Antworttyp sind Ankreuz-Kästchen. Für eine Antwort, bitte das Kästchen anklicken. Ankreuz-Kästchen sind insbesondere für die Fragen, die mehrere Antwortmöglichkeiten zulassen. </t>
  </si>
  <si>
    <t xml:space="preserve">Dieser Antworttyp kommt überwiegend in Teil 3 Nutzer vor. Folgend ein Beispiel: </t>
  </si>
  <si>
    <t>Gebäudedetails</t>
  </si>
  <si>
    <t>Bitte folgenden Link benutzen, um zu der Eingabe der Gebäudedetails zu gelangen:</t>
  </si>
  <si>
    <t>Pflichtfelder</t>
  </si>
  <si>
    <t>Mindestanforderung</t>
  </si>
  <si>
    <r>
      <t xml:space="preserve">Es gibt eine Reihe von Pflichtfragen, welche beantwortet werden müssen - diese Zellen sind </t>
    </r>
    <r>
      <rPr>
        <b/>
        <sz val="11"/>
        <color rgb="FFFF0000"/>
        <rFont val="Calibri"/>
        <family val="2"/>
        <scheme val="minor"/>
      </rPr>
      <t>rot</t>
    </r>
    <r>
      <rPr>
        <sz val="11"/>
        <color theme="1"/>
        <rFont val="Calibri"/>
        <family val="2"/>
        <scheme val="minor"/>
      </rPr>
      <t xml:space="preserve"> umrandet.</t>
    </r>
  </si>
  <si>
    <r>
      <t xml:space="preserve">Es gibt eine Reihe von Mindestanforderungen in Teil 3 Gebäudenutzer - diese Zellen sind </t>
    </r>
    <r>
      <rPr>
        <b/>
        <sz val="11"/>
        <color theme="3" tint="0.39997558519241921"/>
        <rFont val="Calibri"/>
        <family val="2"/>
        <scheme val="minor"/>
      </rPr>
      <t>blau</t>
    </r>
    <r>
      <rPr>
        <sz val="11"/>
        <color theme="1"/>
        <rFont val="Calibri"/>
        <family val="2"/>
        <scheme val="minor"/>
      </rPr>
      <t xml:space="preserve"> hinterlegt.</t>
    </r>
  </si>
  <si>
    <t>BREEAM DE Bestand Fragenset</t>
  </si>
  <si>
    <t>Einleitung</t>
  </si>
  <si>
    <t>Bitte die Antworten in die freien Textfelder eintragen bzw. die Drop-down-Boxen nutzen.</t>
  </si>
  <si>
    <t>Liegt ein Energieausweis für das Gebäude vor?</t>
  </si>
  <si>
    <t>Baujahr des Gebäudes</t>
  </si>
  <si>
    <t>Bitte Kontaktdaten des Kunden, der hauptverantwortlich für die Bewertung ist, angeben.</t>
  </si>
  <si>
    <t>Eindeutige Benennung des Gebäudes - zur Unterscheidung von ähnlich lautenden Gebäude oder Gebäudekomplexen</t>
  </si>
  <si>
    <t>Adresse des Gebäudes (1. Zeile)  (Wenn nur ein Teil des Gebäudes zertifiziert wird, sollten zusätzliche Details in Bezug auf das ganze Gebäude eingegeben werden.)</t>
  </si>
  <si>
    <t>Adresse des Gebäudes (2. Zeile)</t>
  </si>
  <si>
    <t>Adresse des Gebäudes (3. Zeile)</t>
  </si>
  <si>
    <t>Adresse des Gebäudes (4. Zeile)</t>
  </si>
  <si>
    <t>Adresse des Gebäudes (5. Zeile)</t>
  </si>
  <si>
    <t>Stadt</t>
  </si>
  <si>
    <t>Bundesland</t>
  </si>
  <si>
    <t>Postleitzahl</t>
  </si>
  <si>
    <t>Land - bitte aus Liste auswählen</t>
  </si>
  <si>
    <r>
      <t>Bitte gben Sie den Breitengrad ihres Gebäudes an (</t>
    </r>
    <r>
      <rPr>
        <sz val="10"/>
        <color theme="1"/>
        <rFont val="Calibri"/>
        <family val="2"/>
      </rPr>
      <t>°)</t>
    </r>
  </si>
  <si>
    <t>Bitte gben Sie den Längengrad ihres Gebäudes an (°)</t>
  </si>
  <si>
    <t>Frage kann zurzeit nicht beantwortet werden</t>
  </si>
  <si>
    <t>Andere</t>
  </si>
  <si>
    <t>Landwirtschaft</t>
  </si>
  <si>
    <t>Vereine / Sportstätten</t>
  </si>
  <si>
    <t>Schulung</t>
  </si>
  <si>
    <t>Regierung</t>
  </si>
  <si>
    <t>Gesundheit</t>
  </si>
  <si>
    <t>Industrie</t>
  </si>
  <si>
    <t>Büro</t>
  </si>
  <si>
    <t>Einzelhandel</t>
  </si>
  <si>
    <t>Sozial / Kulturell</t>
  </si>
  <si>
    <t>Frage nicht beantwortet</t>
  </si>
  <si>
    <t>Keine Beschränkung der Planung</t>
  </si>
  <si>
    <t>Keine Gestattung von Änderungen bsplw. Denkmalschutz</t>
  </si>
  <si>
    <t>Bitte im Drop-down-Menü die Gebäudeform auswählen, die am besten auf das Gebäude passt (Wenn die Form zwischen den Geschossen oder Gebäudeteilen variiert, bitte die Form angeben, die die größte Gebäudefläche beschreibt)</t>
  </si>
  <si>
    <t>Bitte geben Sie die Gebäude-Breite in Meter an (Breite der Außenfassade)</t>
  </si>
  <si>
    <t>Bitte geben Sie die Gebäude-Länge in Meter an (Länge der Außenfassade)</t>
  </si>
  <si>
    <t>Bitte geben Sie die Geschoss-Höhe in Meter an</t>
  </si>
  <si>
    <t>Bitte geben Sie die Anzahl der oberirdischen Geschosse an</t>
  </si>
  <si>
    <t>Bitte geben Sie die Anzahl der unterirdischen Geschosse an</t>
  </si>
  <si>
    <t>Bitte geben Sie die Gesamtmietfläche in m² an</t>
  </si>
  <si>
    <t>Bitte geben Sie die Gesamtfläche befestigter Flächen im Außenraum in m² an</t>
  </si>
  <si>
    <t>Bitte geben Sie die Gesamtfläche entsiegelter Flächen im Außenraum in m² an</t>
  </si>
  <si>
    <t>Bitte geben Sie den Namen des Unternehmens oder der Person (falls Einzelperson) an, die für die Vermietung des Gebäudes verantwortlich ist</t>
  </si>
  <si>
    <t>Bitte geben Sie den Namen des Gebäudeeigentümers an</t>
  </si>
  <si>
    <t>Bitte geben Sie den Namen des Unternehmens oder der Person (falls Einzelperson) an, die das Gebäude mietet/nutzt</t>
  </si>
  <si>
    <t>Fläche (m²) Gesundheitswesen (Behandlung oder Beratung von Patienten)</t>
  </si>
  <si>
    <t>Fläche (m²) Warteräume</t>
  </si>
  <si>
    <t>Fläche (m²) Sanitärräume mit Toilette, Waschbecken und/oderDusche für die individuelle Nutzung</t>
  </si>
  <si>
    <t>Fläche (m²) Schlafräume</t>
  </si>
  <si>
    <t>Fläche (m²) Parken</t>
  </si>
  <si>
    <t>Fläche (m²) für einen oder mehrer Gefangene</t>
  </si>
  <si>
    <t>Fläche (m²) Umkleiden inkl. Duschen</t>
  </si>
  <si>
    <t>Fläche (m²) Verkehrsflächen (Haupterschließungen, Treppen, Rolltreppen, z.B. in Anlehnung an DIN 277)</t>
  </si>
  <si>
    <t xml:space="preserve">Fläche (m²) Unterricht, Seminare, Ausbildung </t>
  </si>
  <si>
    <t>Fläche Datacenter (m²), 24h-Betrieb mit hohen internen Lasten</t>
  </si>
  <si>
    <t>öffentliche Verkehrs- und Aufenthalts-, Showroom-, Museumsflächenflächen mit Publikumsverkehr und hohem Anteil Beleuchtung (m²)</t>
  </si>
  <si>
    <t>Indoor-Sport-Fläche (m²)</t>
  </si>
  <si>
    <t>Restaurant-, Café-, sonstige Flächen, die der Verköstigung dienen (m²)</t>
  </si>
  <si>
    <t>Gymnastik-, Tanz-, Trainingsflächen mit intensiver Flächenbelegung, aber ohne Geräte  (m²)</t>
  </si>
  <si>
    <t>Fitnessflächen mit Sportgeräten (m²)</t>
  </si>
  <si>
    <t>Restaurantküche, Flächen der Essenszubereitung (m²)</t>
  </si>
  <si>
    <t>Check-In-Bereiche, Bereiche mit z.B. Förderbändern, Sicherheitskontrollen, Gepäckausgabe (m²)</t>
  </si>
  <si>
    <t>Arbeitsbereiche einschließlich Büroarbeit, Besprechungsräume, interne Erschließungswege/Korridore, Teeküchen, Serviceräume für Kopierer u.ä., Pausenräume für Mitarbeiter (m²)</t>
  </si>
  <si>
    <t xml:space="preserve">Fläche (m²) Krankenzimmer (Einzel-/Mehrbettzimmer, Toiletten, Schränke, Schlafräume Pflegepersonal, Tagespatienten, Intensivbereiche) </t>
  </si>
  <si>
    <t>Flächen (m²) für industrielle Prozesse inkl. großen Maschinen/Anlagen</t>
  </si>
  <si>
    <t>Fläche (m²) für wissenschaftliche Forschung, Experimente, Messungen mit kontrollierten Bedingungen</t>
  </si>
  <si>
    <t>Aufenthaltsbereiche für Passagiere, soweit noch nicht durch andere Flächentypen abgedeckt (z.B. Abflughalle, Flure, Treppenhäuse, Lounges) (m²)</t>
  </si>
  <si>
    <t xml:space="preserve">Flächen (m²) zum Waschen/Trocknen von Textilien mit Waschmaschinen und/oder Trocknern </t>
  </si>
  <si>
    <t>Flächen für Operationssaal, Anasthesie und Vorbereitung  (m²)</t>
  </si>
  <si>
    <t>Bühnenbeleuchtungs- und Anlagenfläche (m²)
Für Flächen mit anderen Bühnenbereichen, die nicht mit spezieller Beleuchtung oder anderen Anlagen ausgestattet sind, bitte nicht separat ausweisen.</t>
  </si>
  <si>
    <t>Eingangsbereiche und Erschließungen inkl. Warte-/Empfangsbereiche (m²)</t>
  </si>
  <si>
    <t>Aufenthaltsfläche wie TV-Lounges und andere Aufenthaltsräume für gemeinsame Nutzungen bei z.B. Studentenheimen (m²)</t>
  </si>
  <si>
    <t>Fläche Gemeinschaftsküchen (z.B. Studentenwohnheime) (m²)</t>
  </si>
  <si>
    <t>Verkaufsfläche Einzelhandel mit hoher Anzahl Kühlschränken/-truhen/Gefrierschränken (m²)</t>
  </si>
  <si>
    <t>Verkaufsfläche Einzelhandel mit geringer Anzahl Kühlschränken/-truhen/Gefrierschränken/-truhen (m²)</t>
  </si>
  <si>
    <t>Fläche für Server mit 24h-Betrieb mit geringen bis mittleren internen Lasten und vorübergehender Belegung (m²)
Bei Flächen für Server mit 24h-Betrieb mit hohen Lasten verwenden Sie die "Data Center"-Zuordnung</t>
  </si>
  <si>
    <t>ungekühlte Lagerfläche mit geringer, vorübergehender Nutzung (m²):</t>
  </si>
  <si>
    <t>gekühlte Lagerfläche (m²)</t>
  </si>
  <si>
    <t>gekühlte Lagerfläche &lt;0°C (m²)</t>
  </si>
  <si>
    <t>Fläche Schwimmbad (gesamte Schwimmhalle) (m²)</t>
  </si>
  <si>
    <t>Sanitärflächen (m²)</t>
  </si>
  <si>
    <t>geschlossene Warteräume ohne Passantenströme (m²) , z.B. in den Bereichen Transport-Terminal. Für größere, offenere Wartezonen wie Abflug-Lounges und Gate-Bereiche bitte die Zuordnung "Wartebereiche" vornehmen.</t>
  </si>
  <si>
    <t>ungekühlte Lagerfläche mit hoher Belegung (m²)</t>
  </si>
  <si>
    <t>gekühlte Warenlagerfläche (m²)</t>
  </si>
  <si>
    <t>gekühlte Warenlagerfläche &lt;0°C (m²)</t>
  </si>
  <si>
    <t>Gebäudeabmessungen</t>
  </si>
  <si>
    <t>Gebäudeeigentümer / Nutzer</t>
  </si>
  <si>
    <t>Gebäudenutzungsart</t>
  </si>
  <si>
    <t>Nutzung</t>
  </si>
  <si>
    <t>Auslastung</t>
  </si>
  <si>
    <t>bei Krankenhäusern: Anzahl der Tagesbetten</t>
  </si>
  <si>
    <t>bei Gebäuden mit Übernachtungsmöglichkeiten: Anzahl der ständig genutzten Betten</t>
  </si>
  <si>
    <t>Geben Sie bitte den Beginn der Vermietung an</t>
  </si>
  <si>
    <t>Geben Sie bitte das Ende der Vermietung an</t>
  </si>
  <si>
    <t>Wenn das Gebäude ein Schulungsgebäude ist, geben Sie bitte die Anzahl der Studierenden an</t>
  </si>
  <si>
    <t>Bitte geben Sie die Anzahl an Tagen an, an denen das Gebäude genutzt wird</t>
  </si>
  <si>
    <t>Bitte geben Sie die Anzahl an Stunden pro Tag, an denen das Gebäude genutzt wird</t>
  </si>
  <si>
    <t>Bitte geben Sie die Anzahl an Schreibtischen an, welche sich im Gebäude befinden</t>
  </si>
  <si>
    <t>Bitte geben Sie den jährlichen Berichtszeitraum an</t>
  </si>
  <si>
    <t>Bei Zusatzinformationen bitte jeweils 1 Zelle pro Information ausfüllen.</t>
  </si>
  <si>
    <t xml:space="preserve">Wurden die in der Zustandsbewertung festgestellten Mängel/Defizite behoben?  </t>
  </si>
  <si>
    <t>Ist eine Instandhaltungsstrategie vorhanden und beinhaltet sie z.B. folgende Punkte:
- Energieoptimierung
- Wasserverbrauch
- Abfallmanagement
- Schadstoffbelastungen
- Umgang mit Flächenressourcen
- Verantwortlichkeiten
- Gesundheit und Sicherheit</t>
  </si>
  <si>
    <t>Wurden alle Maßnahmen, die im Sicherheitskonzept definiert sind, umgesetzt?</t>
  </si>
  <si>
    <t>Ist das Gebäude mit einer Einbruchmeldeanlage gemäß den Richtlinien des VdS (Klasse B oder besser) ausgestattet?</t>
  </si>
  <si>
    <t>Sind die Einbruchmeldeanlage / Brandmeldeanlage auf eine externe Zentrale aufgeschaltet, welche 24h/d besetzt ist?</t>
  </si>
  <si>
    <t>War ein Sachverständiger an der Entwicklung eines Hochwasser-Notfall-Plans beteiligt?</t>
  </si>
  <si>
    <t>Material</t>
  </si>
  <si>
    <t xml:space="preserve">Nr. </t>
  </si>
  <si>
    <t>Frage</t>
  </si>
  <si>
    <t>Antwort</t>
  </si>
  <si>
    <t>Kommentar Kunde</t>
  </si>
  <si>
    <t>Kommentar Auditor</t>
  </si>
  <si>
    <t>Anlagen</t>
  </si>
  <si>
    <t xml:space="preserve">• Aufzeichnungen früherer Zustandsbewertungen mit Markierungen der relevanten Maßnahmen
• Markierung Zeitplan
• Markierung Kostenbudgetierung
• Dokumentation der umgesetzten Maßnahmen
</t>
  </si>
  <si>
    <t xml:space="preserve">• Kopie der Instandhaltungsstrategie, in der die relevanten Punkte markiert sind </t>
  </si>
  <si>
    <t xml:space="preserve">• Aufzeichnungen der Zustandsbewertungen
• resultierende Maßnahmen
• Dokumentation, aus der hervorgeht, dass relevante Arbeiten ausgeführt wurden
• Vorlage eines Aktionsplans mit Maßnahmen, die in diesem Jahr umgesetzt werden sollen </t>
  </si>
  <si>
    <t xml:space="preserve">• Dokumentation der Aufschaltung der Einbruchmelde-/Brandmeldeanlage
• Bestätigung der 24h-Besetzung der externen Zentrale
• Dokumentation der vertraglichen Vereinbarungen mit der externen Zentrale 
</t>
  </si>
  <si>
    <t xml:space="preserve">• Dokumentation, die belegt, das z.B. die Feuerwehr, THW o.ä. in der Entwicklung des Notfallplans eingebunden waren </t>
  </si>
  <si>
    <t>Ist das Gebäude gut angeschlossen an ein öffentliches Personennahverkehrsnetz?</t>
  </si>
  <si>
    <t>Liegt das Gebäude in fussläufiger Entfernung zu lokalen Einrichtungen:
- Gastronomie
- Nahversorgung
- Parkanlagen und Freiräume
- medizinische Versorgung
- Dienstleister
- etc.</t>
  </si>
  <si>
    <t>Sind Anlieferungs- und Rangierflächen inkl. Zuwegung getrennt von Parkflächen, Fuß- und Radzuwegungen zum Gebäude?</t>
  </si>
  <si>
    <t>Gibt es im Gebäude/Grundstück Schutzvorrichtungen (Rammschutz), die exponierte Elemente des Gebäudes/Freiflächen vor Beschädigung schützen?</t>
  </si>
  <si>
    <t xml:space="preserve">• Lageplan zu Standort von Fahrradeinrichtungen
• Lageplan der Ladestationen für Elektrofahrzeuge 
zur visuellen Inspektion durch den Auditor
</t>
  </si>
  <si>
    <t xml:space="preserve">• Routenkarte ÖPNV mit Markierungen der Verkehrshaltepunkte und deren Abstände zu den Gebäudeeingängen
• relevante Fahrpläne
</t>
  </si>
  <si>
    <t xml:space="preserve">• Lageplan, aus dem die Anlieferwege, Zugänge, Parkflächen, Fuß- / Radwege hervorgehen 
zur visuellen Inspektion durch den Auditor
</t>
  </si>
  <si>
    <t>• Außenanlagenplan, Grundrisspläne mit Markierungen der relevanten Bereiche und Schutzmaßnahmen für die visuelle Inspektion durch den Auditor</t>
  </si>
  <si>
    <t>Frage kann zur Zeit nicht beantwortet werden</t>
  </si>
  <si>
    <t>Keine Angabe</t>
  </si>
  <si>
    <t>Nein</t>
  </si>
  <si>
    <t xml:space="preserve">Ja - ein Maßnahmenplan einschl. Zeitplan und Kostenbudgetierung wurde erstellt </t>
  </si>
  <si>
    <t>Ja - ein Maßnahmenplan einschl. Zeitplan und Kostenbudgetierung wurde erstellt, die akuten Defizite wurden behoben</t>
  </si>
  <si>
    <t>Ja - ein Maßnahmenplan einschl. Zeitplan und Kostenbudgetierung wurde erstellt, die notwendigen Defizite wurden behoben</t>
  </si>
  <si>
    <t>Alternativen</t>
  </si>
  <si>
    <t>Nein, es gibt keine Instandhaltungsstrategie</t>
  </si>
  <si>
    <t>Ja - gibt es seit mehr als 5 Jahren und beinhaltet 6 oder mehr Punkte</t>
  </si>
  <si>
    <t>Ja - gibt es seit weniger als 5 Jahren und beinhaltet 6 oder mehr Punkte</t>
  </si>
  <si>
    <t>Ja - wird gerade eingeführt und beinhaltet 6 oder mehr Punkte</t>
  </si>
  <si>
    <t>Ja - gibt es seit Inbetriebnahme und beinhaltet 6 oder mehr Punkte</t>
  </si>
  <si>
    <t>Nein - es sind keine Maßnahmen erforderlich</t>
  </si>
  <si>
    <t>Ja - kleinere Maßnahmen wurden umgesetzt</t>
  </si>
  <si>
    <t>Ja - umfassende Maßnahmen wurden umgesetzt</t>
  </si>
  <si>
    <t>Ja - alle Maßnahmen wurden umgesetzt</t>
  </si>
  <si>
    <t>Ja</t>
  </si>
  <si>
    <t>Nein - das Grundstück liegt in keinem Hochwassergebiet</t>
  </si>
  <si>
    <t>Teil 1 Gebäude</t>
  </si>
  <si>
    <t>Frage-Nr.</t>
  </si>
  <si>
    <t>erreichbare Punkte</t>
  </si>
  <si>
    <t>Keine Maßnahmen umgesetzt</t>
  </si>
  <si>
    <t>Ja - 2 Maßnahmen sind umgesetzt</t>
  </si>
  <si>
    <t>Ja - 4 Maßnahmen sind umgesetzt</t>
  </si>
  <si>
    <t>öffentliche Verkehrsmittel sind innerhalb von 500 m von dem Gebäude entfernt erreichbar, mit einer 15 Minuten-Taktung</t>
  </si>
  <si>
    <t>öffentliche Verkehrsmittel sind innerhalb von 1.000 m von dem Gebäude entfernt erreichbar, mit einer 15 Minuten-Taktung</t>
  </si>
  <si>
    <t>öffentliche Verkehrsmittel sind innerhalb von &gt;1.000 m von dem Gebäude entfernt erreichbar, mit einer 15 Minuten-Taktung</t>
  </si>
  <si>
    <t>öffentliche Verkehrsmittel sind innerhalb von 500 m von dem Gebäude entfernt erreichbar, mit einer 30 Minuten-Taktung</t>
  </si>
  <si>
    <t>öffentliche Verkehrsmittel sind innerhalb von 1.000 m von dem Gebäude entfernt erreichbar, mit einer 30 Minuten-Taktung</t>
  </si>
  <si>
    <t>öffentliche Verkehrsmittel sind innerhalb von &gt;1.000 m von dem Gebäude entfernt erreichbar, mit einer 30 Minuten-Taktung</t>
  </si>
  <si>
    <t>Ein Busservice wird zu Beginn und am Ende eines Arbeitstages angeboten</t>
  </si>
  <si>
    <t>Es werden keine öffentliche Verkehrsmittel nach o.g. Definition angeboten</t>
  </si>
  <si>
    <t>Innerhalb von 500 m sind mind 2 der aufgeführten Einrichtungen zu Fuß zu erreichen</t>
  </si>
  <si>
    <t>Innerhalb von 1.000 m sind mehr als  4 der aufgeführten Einrichtungen zu Fuß zu erreichen</t>
  </si>
  <si>
    <t>Innerhalb von 500 m ist mind 1 der aufgeführten Einrichtungen zu Fuß zu erreichen</t>
  </si>
  <si>
    <t>Innerhalb von 1.000 m sind mind 3 der aufgeführten Einrichtungen zu Fuß zu erreichen</t>
  </si>
  <si>
    <t>Innerhalb von 1.000 m sind keine Einrichtungen vorhanden</t>
  </si>
  <si>
    <t>ausreichend Platz, um 1 Abfallstrom zu trennen</t>
  </si>
  <si>
    <t>ausreichend Platz, um 2 Abfallströme zu trennen</t>
  </si>
  <si>
    <t>ausreichend Platz, um 3 Abfallströme zu trennen</t>
  </si>
  <si>
    <t>ausreichend Platz, um 4 Abfallströme zu trennen</t>
  </si>
  <si>
    <t>ausreichend Platz, um &gt; 4 Abfallströme zu trennen</t>
  </si>
  <si>
    <t>Gibt es vor Ort eine zentrale Abfallsammelstelle, wo Abfälle gelagert und sortiert werden?</t>
  </si>
  <si>
    <t>Abfall</t>
  </si>
  <si>
    <t>Wasser</t>
  </si>
  <si>
    <t>Auf welcher Gebäudeebene wird der Wasserverbrauch gemessen/ermittelt?</t>
  </si>
  <si>
    <t>Wieviel Prozent der Urinale sind wasserlos?</t>
  </si>
  <si>
    <t>Gibt es wassersparende Urinale?</t>
  </si>
  <si>
    <t>Falls Regenwasser gesammelt und wiedergenutzt wird, was ist der primäre Verwendungszweck des anfallenden Regenwassers?</t>
  </si>
  <si>
    <t>Falls Grauwasser gesammelt und wiedergenutzt wird, was ist der primäre Verwendungszweck des anfallenden Grauwassers?</t>
  </si>
  <si>
    <t>Sind Sanitärräume mit Präsenzmeldern ausgestattet, die die Wasserzufuhr abschalten, wenn die Sanitärräume ungenutzt sind?</t>
  </si>
  <si>
    <t>Hat das Gebäude ein automatisches Leckage-Melde-System?</t>
  </si>
  <si>
    <t>Wieviel Prozent der Geräte sind mit seperaten Absperrventilen ausgerüstet?</t>
  </si>
  <si>
    <t>Was sind die Bezugsquellen von Grauwasser, das wiedergenutzt wird?</t>
  </si>
  <si>
    <t>Welches Fassungsvermögen hat der Grauwassersammeltank? Geben Sie bitte die Grösse des Grauwassersammeltanks in m³-Kapazität ein.</t>
  </si>
  <si>
    <t>Gibt es Instandhaltungsstrategien für das Zu- und Abwassersystem?</t>
  </si>
  <si>
    <t>Welches Fassungsvermögen hat der Regenwassertank? Geben Sie bitte die Grösse des Regenwassertanks in m³-Kapazität ein.</t>
  </si>
  <si>
    <t>Gibt es alternative Wasserbezugsquellen (außerhalb des Anschlusses an das Wassernetz) für die Nutzung des Wassers im Gebäude z.B. Entnahmegenehmigung aus natürlichem Gewässer?</t>
  </si>
  <si>
    <t xml:space="preserve">• Lage der Zähler für die visuelle Inspektion durch Auditor 
• Schematischer Plan mit Wasseruhren pro Einheit
• Fotos
• Abrechnungen
• Ermittelter Verbrauch
</t>
  </si>
  <si>
    <t xml:space="preserve">• Herstellernachweise zum Spülvolumen, technische Daten der Objekte
• Raumbuch
• Fotos
• Grundrisse mit markierten Flächen der eingebauten Objekte zur visuellen Inspektion durch den Auditor
• Rechnung der eingebauten Installationen
• Berechnung des prozentualen Anteils
• (Die Angabe des Installationszeitpunkts der Toiletten reicht als Nachweis nicht aus)
</t>
  </si>
  <si>
    <t xml:space="preserve">• Lage der Speichertanks und Rohrleitungen für die visuelle Inspektion durch den Auditor
• Zeichnung / Lagepläne, aus denen die Speichertanks und Rohrleitungen hervorgehen 
</t>
  </si>
  <si>
    <t xml:space="preserve">• Dokumente zur Anlage
• Herstellerinformationen mit technischen Daten
• Fotos
• Wassermanagementkonzept des TGA Planers
• Lage der Anlagen zur visuellen Inspektion durch den Auditor 
</t>
  </si>
  <si>
    <t xml:space="preserve">• Herstellerinformationen mit technischen Daten zu Präsensmeldern
• Fotos
• Lage der technischen Einrichtungen zur visuellen Inspektion durch den Auditor
</t>
  </si>
  <si>
    <t xml:space="preserve">• Herstellerinformationen mit technischen Daten zum Leckage-Melde-System
• Fotos
• Lage der technischen Einrichtungen zur visuellen Inspektion durch den Auditor 
</t>
  </si>
  <si>
    <t xml:space="preserve">• Herstellerinformationen mit technischen Daten
• Fotos
• Lage der Absperrventile für die visuelle Inspektion durch den Auditor 
</t>
  </si>
  <si>
    <t xml:space="preserve">• Lage der Speichertanks und Rohrleitungen für die visuelle Inspektion durch den Auditor
• Zeichnung / Lageplan, aus denen die Speichertanks und Rohrleitungen hervorgehen 
</t>
  </si>
  <si>
    <t xml:space="preserve">• Nachweis der unabhängigen Wasserversorgung
• Lage der Versorgungseinrichtung und Rohrleitungen für die visuelle Inspektion durch den Auditor
• Zeichnung / Lageplan, aus denen die Versorgungseinrichtung und Rohrleitungen hervorgehen 
</t>
  </si>
  <si>
    <t>Grundstück - Messung der Wassermenge für das gesamte Grundstück</t>
  </si>
  <si>
    <t>Gebäude - Messung der Wassermenge für das gesamte Gebäude</t>
  </si>
  <si>
    <t>Etage - Messung des Wasserverbrauchs je Etage oder Teil der Etage, die bewertet wird</t>
  </si>
  <si>
    <t>Einheit - Messung des Wasserverbrauchs der Einheit, die bewertet wird oder für jede individuelle Einheit z. Bsp. für jede Einheit eines Einkaufszentrums</t>
  </si>
  <si>
    <t>Mieter - Messung des Wasserverbrauchs je Mieter</t>
  </si>
  <si>
    <t>Je Gerät - Messung des Wasserverbrauchs jedes individuellen Gerätes, Anschlusses oder gruppenweise</t>
  </si>
  <si>
    <t>Ja  Urinale mit weniger als 1,5 Liter pro Spülung</t>
  </si>
  <si>
    <t>≥ 25 - &lt; 50</t>
  </si>
  <si>
    <t>≥ 1   - &lt; 25</t>
  </si>
  <si>
    <t>≥ 50 - &lt; 75</t>
  </si>
  <si>
    <t>Keine vorhanden</t>
  </si>
  <si>
    <t>Wieviel Prozent der weissen Elektrogeräte haben einen geringen Wasserbedarf? (Geschirrspüler zwischen 8 - 15 Liter/Spülvorgang, Waschmaschinen ≤ 40 Liter/Standardwaschgang)</t>
  </si>
  <si>
    <t>Es gibt keine Regenwassernutzung</t>
  </si>
  <si>
    <t>Bewässerung</t>
  </si>
  <si>
    <t>Fahrzeugreinigung</t>
  </si>
  <si>
    <t>Waschmaschine</t>
  </si>
  <si>
    <t>Industrieprozesse</t>
  </si>
  <si>
    <t>Reinigung</t>
  </si>
  <si>
    <t>Es gibt keine Grauwassernutzung</t>
  </si>
  <si>
    <t>keine Grauwasserwiederverwendung</t>
  </si>
  <si>
    <t>Dusche</t>
  </si>
  <si>
    <t>Spülbecken</t>
  </si>
  <si>
    <t>Geschirrspüler</t>
  </si>
  <si>
    <t>Prozesse</t>
  </si>
  <si>
    <t>Zwei oder mehr der oben genannten</t>
  </si>
  <si>
    <t>Gesundheit und Wohlbefinden</t>
  </si>
  <si>
    <t xml:space="preserve">• Ansichtspläne Fassade
• Gesamtfläche von Fenstern und Fassade, die bei der visuellen Inspektion durch den Auditor bestätigt werden 
</t>
  </si>
  <si>
    <t xml:space="preserve">• Aktuelle Fotos, in denen die Blendschutzmaßnahmen erkennbar sind (z.B. Foto Außensicht / Fassade, Foto Innenansicht Fenster) inkl. Angabe zur Lage / Ausrichtung für die visuelle Inspektion durch den Auditor </t>
  </si>
  <si>
    <t xml:space="preserve">• Betriebs-und Wartungsanleitung mit Markierungen relevanter Abschnitte
• Lage der Technikräume zur visuellen Inspektion durch den Auditor 
</t>
  </si>
  <si>
    <t xml:space="preserve">• Lage der Wasserspender für die visuelle Inspektion durch den Auditor </t>
  </si>
  <si>
    <t xml:space="preserve">• Lage der Pausenräume und Aufenthaltsbereiche im/am Gebäude 
• Grundrisspläne, Außenanlagenpläne mit Markierungen relevanter Bereiche zur visuellen Inspektion durch den Auditor 
</t>
  </si>
  <si>
    <t xml:space="preserve">• Lage des Gebäudes und Bestätigung der ODA-Klassifizierung
• Beschreibung der technischen Anlagen der Filterung
• Lage der Anlagen im Gebäude zur visuellen Inspektion durch den Auditor 
</t>
  </si>
  <si>
    <t xml:space="preserve">• Darstellung des Lichtmanagementsystems </t>
  </si>
  <si>
    <t xml:space="preserve">• Darstellung der Maßnahmen zur Barrierefreiheit
• Kopie der Abstimmungen mit dem Behindertenbeauftragten
• Lage/Grundrissdarstellungen
• Darstellungen der technischen, baulichen und organisatorischen Anlagen zur visuellen Inspektion durch den Auditor
</t>
  </si>
  <si>
    <t>Welche Blendschutzmaßnahmen wurden am Gebäude vorgenommen?</t>
  </si>
  <si>
    <t>Wie wird das Gebäude belüftet/entlüftet (natürliche oder mechanische Belüftung)?</t>
  </si>
  <si>
    <t>Werden Messungen der Frischluftraten in einem mechanisch belüfteten Gebäude durchgeführt?</t>
  </si>
  <si>
    <t>Ist die Temperatur am Arbeitsplatz individuell durch den Nutzer beeinflussbar?</t>
  </si>
  <si>
    <t>Wie wird das Risiko von Legionellenbefall des Wassersystemens und der Klimatisierungssysteme minimiert?</t>
  </si>
  <si>
    <t>Sind gekühlte Wasserspender für Nutzer vorhanden?</t>
  </si>
  <si>
    <t>Sind Pausenräume im Gebäude und / oder Aufenthaltsbereiche/ Freiflächen im Aussenraum für die Nutzer vorhanden? (nicht für Retail-Kunden oder Besucher erforderlich)</t>
  </si>
  <si>
    <t>Welche ODA Klassifizierung (Basis für die Auslegung der raumlufttechnischen Anlagen nach DIN EN 13779) hat der Standort des Gebäudes?</t>
  </si>
  <si>
    <t>Hat das Gebäude ein Lichtmanagementsystem?</t>
  </si>
  <si>
    <t>Sind im Gebäude bauliche oder technische Aspekte mit dem Ziel einer möglichst barrierefreien Nutzung umgesetzt worden?</t>
  </si>
  <si>
    <t>Wie hoch ist der prozentuale Anteil der transpareten Fassadenfläche (ohne Oberlichter)?</t>
  </si>
  <si>
    <t>Alle nach Süden gerichteten Fenster haben  einen zentral gesteuerten Blendschutz, der nicht durch den Nutzer steuerbar ist</t>
  </si>
  <si>
    <t>Alle nach Süden und Osten und Westen gerichteten Fenster haben  einen zentral gesteuerten Blendschutz, der nicht durch den Nutzer steuerbar ist</t>
  </si>
  <si>
    <t xml:space="preserve">Alle nach Süden gerichteten Fenster haben einen durch den Nutzer steuerbaren Blendungschutz </t>
  </si>
  <si>
    <t xml:space="preserve">Alle nach Süden und Osten und Westen gerichteten Fenster haben durch den Nutzen steuerbaren Blendschutz </t>
  </si>
  <si>
    <t>Alle Fenster haben einen durch den Nutzer beeinflussbaren/steuerbaren Blendschutz</t>
  </si>
  <si>
    <t>natürlich</t>
  </si>
  <si>
    <t>natürlich und mechanisch</t>
  </si>
  <si>
    <t>mechanisch</t>
  </si>
  <si>
    <t>Ja, beeinflussbar durch Thermostatventile</t>
  </si>
  <si>
    <t>Ja, beeinflussbar durch mehr als eins der oben genannten</t>
  </si>
  <si>
    <t>Einhaltung der Trinkwasserverordnung</t>
  </si>
  <si>
    <t>Einhaltung der Trinkwasserverordnung, zzgl. einer weiteren Maßnahme (z. B. ionisch, chemisch)</t>
  </si>
  <si>
    <t>Alternativen (Detaillierte Beschreibung erforderlich)</t>
  </si>
  <si>
    <t>Ja, Versorgung mit Flaschen</t>
  </si>
  <si>
    <t>Ja, angeschlossen an das Trinkwassernetz</t>
  </si>
  <si>
    <t>Sind Pausenräume im Gebäude und / oder Aufenthaltsbereiche/ Freiflächen im Aussenraum für die Nutzer vorhanden?
(nicht für Retail-Kunden oder Besucher erforderlich)</t>
  </si>
  <si>
    <t>Lounge / Essbereiche</t>
  </si>
  <si>
    <t>Platz im Freien mit Sitzplätzen (mindestens 10 Meter von Straßen, Parkplätzen oder anderen Quellen der Verschmutzung).</t>
  </si>
  <si>
    <t>Cafe´s mit Sitzgelegenheiten</t>
  </si>
  <si>
    <t>Kantinen</t>
  </si>
  <si>
    <t>Standort Gebäude in Kategorie ODA 3</t>
  </si>
  <si>
    <t>Standort Gebäude in Kategorie ODA 2</t>
  </si>
  <si>
    <t>Standort Gebäude in Kategorie ODA1, oder ODA2/ODA3 mit Kontrolle der Innenraumluftqualität</t>
  </si>
  <si>
    <t>Keine</t>
  </si>
  <si>
    <t>Komplett installiert</t>
  </si>
  <si>
    <t>Umwelt</t>
  </si>
  <si>
    <t>Gibt es eine Einleitungsgenehmigung in natürliche Gewässer?</t>
  </si>
  <si>
    <t>Sind Leichtflüssigkeitsabscheider vorhanden?</t>
  </si>
  <si>
    <t>Wurde eine Risikobewertung im Falle einer Überflutung für das Gelände und dessen Zufahrtsmöglichkeiten durchgeführt und Schutzmaßnahmen definiert?</t>
  </si>
  <si>
    <t>Wurde an den Stellen eine dezentrale Regenwasserversickerung eingesetzt, an denen es möglich/zulässig ist?</t>
  </si>
  <si>
    <t>Sind im Gebäude Systeme in Betrieb, die Kältemittel enthalten?
[Hinweis: Haushaltgeräte wie Kühlschränke, Gefrierfächer usw. werden nicht berücksichtigt]</t>
  </si>
  <si>
    <t>Es gibt keine Außenraumflächen, die von Fahrzeugen genutzt werden oder beparkt werden, bzw. es gibt keine Kücheneinrichtungen, sodass keine Fettabscheider benötigt werden</t>
  </si>
  <si>
    <t>Ja, es sind Ölabscheider an Stellen, an denen Fahrzeuge genutzt oder geparkt werden, installiert</t>
  </si>
  <si>
    <t>Ja, es gibt Fettabscheider für Kücheneinrichtungen</t>
  </si>
  <si>
    <t>Ja, es sind Ölabscheider an Stellen, an denen Fahrzeuge genutzt oder geparkt werden, installiert und es gibt Fettabscheider für Kücheneinrichtungen</t>
  </si>
  <si>
    <t>Ja – keine Hochwasserschutz-Maßnahmen erforderlich</t>
  </si>
  <si>
    <t>Ja – Hochwasserschutz-Maßnahmen erforderlich, aber noch nicht umgesetzt</t>
  </si>
  <si>
    <t xml:space="preserve">Ja – Hochwasserschutz-Maßnahmen erforderlich und einige Maßnahmen wurden umgesetzt </t>
  </si>
  <si>
    <t>Ja – alle identifizierten Hochwasserschutz-Maßnahmen wurden umgesetzt</t>
  </si>
  <si>
    <t>Expertenmeinung wurde eingeholt</t>
  </si>
  <si>
    <t>Expertenmeinung wurde eingeholt und mehr als 50 % der angeratenen Maßnahmen wurden umgesetzt</t>
  </si>
  <si>
    <t xml:space="preserve">Expertenmeinung wurde eingeholt und 100 % der angeratenen Maßnahmen wurden umgesetzt </t>
  </si>
  <si>
    <t>Es wurde vom Experten bestätigt, dass keine relevanten Maßnahmen für ein Drainagesystem existieren, die berücksichtigt werden können</t>
  </si>
  <si>
    <t>Ja - zur Klimatisierung (Klimagerät)</t>
  </si>
  <si>
    <t>Ja - für die Kühllagerung inklusive großer Essens-/Getränke-Vitrinen</t>
  </si>
  <si>
    <t>Ja - für die Kühlung von Prozesswärme interner Lasten (z. B. Server / IT-Geräte)</t>
  </si>
  <si>
    <t>Alle verwendeten Kältemittel  haben ein Treibhauspotenzial ≤10 (z. Bsp. Propane, Butane)</t>
  </si>
  <si>
    <t>Alle verwendeten Kältemittel haben ein Treibhauspotenzial &gt;10 (z. Bsp. HFCs, HCFCs, CFCs)</t>
  </si>
  <si>
    <t>Energie</t>
  </si>
  <si>
    <t xml:space="preserve">• Kopie der unterschriebenen Einleitungsgenehmigung
• Nachweis über Lage und Bezeichnung der Abwasserbehandlungsanlagen
• Nachweis über Zulassung der Bauart der Abwasserbehandlungsanlagen oder Nachweis über Prüfung der Anlage durch anerkannten SV.
</t>
  </si>
  <si>
    <t xml:space="preserve">• Lage der Abscheideanlage zur visuellen Inspektion durch den Auditor
• Lageplan mit Darstellung der Lage der Abscheideanlage
• Falls keine Leichtflüssigkeitsabscheider für die Nutzung des Gebäudes notwendig sind (keine Werkstätten, Küchen oder andere Funktionen, die Abscheider benötigen), bitte Stellungnahme.
</t>
  </si>
  <si>
    <t xml:space="preserve">• Bestätigung, dass alle Risikobereiche widerstandsfähig gebaut sind
• Ort / Beschreibung der Belastbarkeit für die visuelle Inspektion durch den Auditor
• Zeichnungen, aus denen die besonderen Merkmale der Widerstandsfähigkeit hervorgehen
• Dokumentation der Maßnahmen zum Hochwasserschutz bzw. zum Management des Hochwasserrisikos
</t>
  </si>
  <si>
    <t xml:space="preserve">• Dokumentation der Risikobewertung
• Darstellung der Ergebnisse der Risikobewertung
• Bestätigung, dass alle Risikobereiche widerstandsfähig gebaut sind 
• Beschreibung der vorgeschriebenen / empfohlenen Hochwasserschutzmaßnahme, z.B. Ort / Beschreibung der Maßnahmen für die visuelle Inspektion durch den Auditor 
• Beschreibung der umgesetzten Hochwasserschutzmaßnahme, z.B. Zeichnungen, aus denen die besonderen Merkmale der Widerstandsfähigkeit hervorgehen
</t>
  </si>
  <si>
    <t>• Schriftliche Bestätigung des Eigentümers oder Betreibers, dass keine Klima- oder Kühlanlagen fest im Geäude installiert sind und Bestätigung des Auditors bei der visuellen Inspektion</t>
  </si>
  <si>
    <t xml:space="preserve">• Standort des Technikraums / Kessel
• Stickstoffkalkulation der Heiztechnik
• Prüfprotokolle
• Art der Heizungsanlage, die durch die visuelle Inspektion durch den Auditor bestätigt wird
</t>
  </si>
  <si>
    <t>Liegt ein Energieausweis vor?</t>
  </si>
  <si>
    <t xml:space="preserve">Bitte geben Sie die mittleren U-Werte für folgende Gebäudeteile an: </t>
  </si>
  <si>
    <t xml:space="preserve">opake Außenwände (W/m²K) </t>
  </si>
  <si>
    <t xml:space="preserve">Geschossdecken (W/m²K) </t>
  </si>
  <si>
    <t>Wird das gesamte Gebäude oder Teile des Gebäudes beheizt oder beheizt und gekühlt?</t>
  </si>
  <si>
    <t>Wieviel m² des Gebäudes werden beheizt? Bitte geben Sie die m² an.</t>
  </si>
  <si>
    <t xml:space="preserve">Welches Medium wir überwiegend zum Heizen des Gebäudes genutzt? </t>
  </si>
  <si>
    <t xml:space="preserve">Welches Medium wir überwiegend zum Kühlen des Gebäudes genutzt? </t>
  </si>
  <si>
    <t>Wie hoch ist die spezifische Ventilatorleistung der RLT-Anlagen?</t>
  </si>
  <si>
    <t>Wie fällt das Ergebniss der Dichtigkeitsprüfungen aus?</t>
  </si>
  <si>
    <t>Welcher Leuchtentyp wird überwiegend im Gebäude genutzt?</t>
  </si>
  <si>
    <t>Wie hoch ist der prozentuale Anteil der Leuchtstofflampen mit Hochfrequenzvorschaltgeräten?</t>
  </si>
  <si>
    <t>Wie hoch ist der prozentuale Anteil der Kompaktleuchtstofflampen an der gesamten Innenbeleuchtung?</t>
  </si>
  <si>
    <t>Wie hoch ist der prozentuale Anteil der Wolfram-Halogenlampen an der gesamten Innenbeleuchtung?</t>
  </si>
  <si>
    <t>Wie hoch ist der prozentuale Anteil der Glühlampen an der gesamten Innenbeleuchtung?</t>
  </si>
  <si>
    <t>Wie hoch ist der prozentuale Anteil der Lampen des Typs T12 an der gesamten Innenbeleuchtung?</t>
  </si>
  <si>
    <t>Wie hoch ist der prozentuale Anteil der Lampen des Typs T8 an der gesamten Innenbeleuchtung?</t>
  </si>
  <si>
    <t>Wie hoch ist der prozentuale Anteil der Lampen des Typs T5 an der gesamten Innenbeleuchtung?</t>
  </si>
  <si>
    <t>Wie hoch ist der prozentuale Anteil der Halogen- Metalldampflampen an der gesamten Innenbeleuchtung?</t>
  </si>
  <si>
    <t>Wie hoch ist der prozentuale Anteil der Kompaktleuchtstofflampen an der gesamten Außenbeleuchtung?</t>
  </si>
  <si>
    <t>Wie hoch ist der prozentuale Anteil der Halogen- Metalldampflampen an der gesamten Außenbeleuchtung?</t>
  </si>
  <si>
    <t>Wie hoch ist der prozentuale Anteil der Lampen des Typs T12 an der gesamten Außenbeleuchtung?</t>
  </si>
  <si>
    <t>Wie hoch ist der prozentuale Anteil der Lampen des Typs T8 an der gesamten Außenbeleuchtung?</t>
  </si>
  <si>
    <t>Wie hoch ist der prozentuale Anteil der Lampen des Typs T5 an der gesamten Außenbeleuchtung?</t>
  </si>
  <si>
    <t>Wie hoch ist der prozentuale Anteil der Wolfram-Halogenlampen an der gesamten Außenbeleuchtung?</t>
  </si>
  <si>
    <t>Wie hoch ist der prozentuale Anteil der Glühbirnen an der gesamten Außenbeleuchtung?</t>
  </si>
  <si>
    <t>Wie hoch ist der prozentuale Anteil der Außenbeleuchtung, gespeist durch Fotovoltaik?</t>
  </si>
  <si>
    <t>Welcher Anteil der Gebäudenutzfläche (die nicht für Kunden und Besucher zugänglich ist) verfügt über Tageslicht-Sensoren für die Beleuchtung?</t>
  </si>
  <si>
    <t>Wie hoch ist der transparente Anteil der Außenfassade?</t>
  </si>
  <si>
    <t>Bitte geben Sie den prozentualen Anteil der Verglasungsart an der gesamten Außenfassade (ohne Oberlichter) an.</t>
  </si>
  <si>
    <t>Einfachverglasung %</t>
  </si>
  <si>
    <t>Zweitverglasung %</t>
  </si>
  <si>
    <t>Doppelverglasung mit gasgefülltem Hohlraum</t>
  </si>
  <si>
    <t>Doppelverglasung mit  Beschichtung %</t>
  </si>
  <si>
    <t>Wann wurden die energierelevanten haustechnischen Anlagen (Heizung, Klimatisierung, Lüftug, Beleuchtung) zum letzten Mal erneuert? (bei einer teilweisen Erneuerung bitte das Datum der ältesten noch in Betrieb befindlichen Anlage im Feld "Kommentar Kunde" angeben)</t>
  </si>
  <si>
    <t>Wie hoch ist der Anteil erneuerbarer Energien des Gesamtenergieverbrauchs, der auf dem Grundstück und durch lokale Versorger erzeugt wird?</t>
  </si>
  <si>
    <t>Wie hoch ist der Wirkungsgrad (EER) für die Heizung, Lüftung und Klimaanlage?</t>
  </si>
  <si>
    <t>Wie hoch ist der saisonale Wirkungsgrad (SER) für die Heizung, Lüfung und Klimaanlage?</t>
  </si>
  <si>
    <t>Welches Baujahr hat das Gebäude?</t>
  </si>
  <si>
    <t>Wieviel m² des Gebäudes werden gekühlt? Bitte geben Sie die m² an.</t>
  </si>
  <si>
    <t xml:space="preserve">Wieviel m² des Gebäudes werden gekühlt? Bitte geben Sie die m² an. </t>
  </si>
  <si>
    <t>15ENE007 to 23ENE007</t>
  </si>
  <si>
    <t>23ENE007 to 36ENE007</t>
  </si>
  <si>
    <t xml:space="preserve">• Bauantragsunterlagen
• Übergabeprotokolle
</t>
  </si>
  <si>
    <t xml:space="preserve">• Kopie des Energiezertifikats
• Zertifikat-Nummer
</t>
  </si>
  <si>
    <t>• Bauteilbezogene mittlere Wärmedurchgangskoeffizienten</t>
  </si>
  <si>
    <t xml:space="preserve">• Dokumentation der technischen Anlagen zur Klimatisierung
• entsprechende Auszüge des Betreiber- und Instandhaltungs-Handbuchs
• Bestätigung durch die visuelle Inspektion durch den Auditor
• Energieausweis mit Angaben zur Bezugsfläche
</t>
  </si>
  <si>
    <t xml:space="preserve">• Kopie entsprechender Auszüge aus dem Energieausweis
• Bestätigung des Auditors durch visuelle Inspektion
</t>
  </si>
  <si>
    <t xml:space="preserve">• Lage von Technikräumen, Wärmeerzeugungsanlagen für die visuelle Inspektion durch den Auditor
• entsprechende Ausschnitte aus dem Handbuch für Betriebs- und Wartungsanleitungen oder Gebäudenutzerhandbuch
</t>
  </si>
  <si>
    <t xml:space="preserve">• Lage von Technikräumen, Kälteanlagen für die visuelle Inspektion durch den Auditor
• entsprechende Ausschnitte aus dem Handbuch für Betriebs- und Wartungsanleitungen oder Gebäudenutzerhandbuch
</t>
  </si>
  <si>
    <t xml:space="preserve">• Lage von Technikräumen
• entsprechende Ausschnitte aus dem Handbuch für Betriebs- und Wartungsanleitungen oder Gebäudenutzerhandbuch
• Technische Datenblätter der RLT-Anlagen
• Nachweis über Zählerprotokolle
• Visuelle Prüfung beim Audit
</t>
  </si>
  <si>
    <t xml:space="preserve">• Dokumentation der Ergebnisse des Tests
• Prüfprotokolle
</t>
  </si>
  <si>
    <t>• Belege erfolgen über die Fragen zu Beleuchtung</t>
  </si>
  <si>
    <t xml:space="preserve">• Lage von Technikräumen, Trinkwassererwärmung für die visuelle Inspektion durch den Auditor
• entsprechende Ausschnitte aus dem Handbuch für Betriebs- und Wartungsanleitungen oder Gebäudenutzerhandbuch
</t>
  </si>
  <si>
    <t>• Dokumentation der technischen Anlagen zur Wassererwärmung
• entsprechende Auszüge des Betreiber- und Instandhaltungs-Handbuchs
• Bestätigung durch die visuelle Inspektion durch den Auditor</t>
  </si>
  <si>
    <t xml:space="preserve">• entsprechende Ausschnitte aus dem Handbuch für Betriebs- und Wartungsanleitungen oder Gebäudenutzerhandbuch
• Technische Beschreibung
</t>
  </si>
  <si>
    <t>• zu bestätigen durch die visuelle Inspektion durch den Auditor</t>
  </si>
  <si>
    <t xml:space="preserve">• zu bestätigen durch die visuelle Inspektion durch den Auditor
• Zeichnungen des gebauten Gebäudes, aus denen die Fenster-Merkmale hervorgehen
</t>
  </si>
  <si>
    <t xml:space="preserve">• Aufzeichnungen über Erneuerungen technischer Anlagen
• Lage des Technikraums für die visuelle Inspektion durch den Auditor
</t>
  </si>
  <si>
    <t>• gemessene Daten, die die Menge an erzeugter Energie bestätigen
• Angaben zum Anteil regenerativer Energien durch den Versorger</t>
  </si>
  <si>
    <t>• Datenblätter der technischen Anlagen</t>
  </si>
  <si>
    <t>Boden und Ökologie</t>
  </si>
  <si>
    <t xml:space="preserve">• Lageplan, der die Strukturen zeigt 
• Visuelle Kontrolle durch den Auditor vor Ort
</t>
  </si>
  <si>
    <t>• Visuelle Kontrolle durch den Auditor vor Ort</t>
  </si>
  <si>
    <t>• Kopie von Unterlagen, die die Durchführung von ökologischen Verbesserungsmaßnahmen auf dem Grundstück dokumentieren sowie visuelle Kontrolle durch den Auditor vor Ort</t>
  </si>
  <si>
    <t>Wie ist die Außenraumgestaltung des Grundstücks, auf dem sich das Gebäude befindet?</t>
  </si>
  <si>
    <t>Verfügt das Gebäude oder Grundstück über Begrünungsmaßnahmen?</t>
  </si>
  <si>
    <t>2010 +</t>
  </si>
  <si>
    <t xml:space="preserve">2002 - 2009  </t>
  </si>
  <si>
    <t>1985 - 1994</t>
  </si>
  <si>
    <t>1978 - 1984</t>
  </si>
  <si>
    <t>1970 - 1977</t>
  </si>
  <si>
    <t>1960 - 1969</t>
  </si>
  <si>
    <t>1949 - 1959</t>
  </si>
  <si>
    <t>älter als 1948</t>
  </si>
  <si>
    <t>nur beheizt</t>
  </si>
  <si>
    <t>beheizt und gekühlt</t>
  </si>
  <si>
    <t>nur gekühlt</t>
  </si>
  <si>
    <t>Bitte den Wert in m² angeben</t>
  </si>
  <si>
    <t>Luft</t>
  </si>
  <si>
    <t>Kältemittel</t>
  </si>
  <si>
    <t>dezentral</t>
  </si>
  <si>
    <t>zentral</t>
  </si>
  <si>
    <t>Elektrizität</t>
  </si>
  <si>
    <t>Öl</t>
  </si>
  <si>
    <t>feste Brennstoffe</t>
  </si>
  <si>
    <t>kein Test</t>
  </si>
  <si>
    <t>≥ 2.5m³/h/m²@50Pa</t>
  </si>
  <si>
    <t>&gt;2.5 - ≤ 5m³/h/m²@50Pa</t>
  </si>
  <si>
    <t>&gt;5 - ≤10m³/h/m²@50Pa</t>
  </si>
  <si>
    <t>&gt;10 - ≤ 15m³/h/m²@50Pa</t>
  </si>
  <si>
    <t>&gt;15 m³/h/m²@50Pa</t>
  </si>
  <si>
    <t>Glühbirnen</t>
  </si>
  <si>
    <t xml:space="preserve">T12 </t>
  </si>
  <si>
    <t xml:space="preserve">T8 </t>
  </si>
  <si>
    <t xml:space="preserve">T5 </t>
  </si>
  <si>
    <t>Halogen- Metalldampflampen</t>
  </si>
  <si>
    <t>Halogenlampen</t>
  </si>
  <si>
    <t xml:space="preserve">Kompaktleuchtstofflampen </t>
  </si>
  <si>
    <t>LED (with Special design lighting control system)</t>
  </si>
  <si>
    <t>Beleuchtung gespeist durch Photovoltaik</t>
  </si>
  <si>
    <t>Quecksilberlampe</t>
  </si>
  <si>
    <t>Natriumdampf-Unterdrucklampen</t>
  </si>
  <si>
    <t>Natriumdampf-Hochdrucklampen</t>
  </si>
  <si>
    <t>Keine Leuchtstofflampen vorhanden</t>
  </si>
  <si>
    <t>≥75</t>
  </si>
  <si>
    <t>≤ 35%</t>
  </si>
  <si>
    <t>Keine transparenten Außenglasflächen</t>
  </si>
  <si>
    <t>vor mehr als 10 Jahren</t>
  </si>
  <si>
    <t>innerhalb der letzten 10 Jahre</t>
  </si>
  <si>
    <t>innerhalb der letzten 5 Jahre</t>
  </si>
  <si>
    <t>nur Gebäudestruktur ohne Gründach</t>
  </si>
  <si>
    <t>Fassadenbegrünung </t>
  </si>
  <si>
    <t>Intensive oder extensive Begrünung auf dem Dach </t>
  </si>
  <si>
    <t>Mehr als eine der oben genannten Maßnahmen treffen zu </t>
  </si>
  <si>
    <t>Alle der oben genannten Maßnahmen treffen zu </t>
  </si>
  <si>
    <t>Einige der Vorschläge wurden umgesetzt</t>
  </si>
  <si>
    <t>Alle Vorschläge wurden umgesetzt</t>
  </si>
  <si>
    <t>Zurück zum Seitenanfang</t>
  </si>
  <si>
    <t>Ende</t>
  </si>
  <si>
    <t>Ja -  alle Mängel / Defizite wurden  behoben</t>
  </si>
  <si>
    <t>Ist ein Betreiberhandbuch, zu dem alle Mitarbeiter des Facility Management Zugang haben, erstellt worden?</t>
  </si>
  <si>
    <t>Hat das Facility Management Umweltmanagementrichtlinien, -plan, -system entwickelt?</t>
  </si>
  <si>
    <t>Hat das Facility Management in seinem Umweltmanagement Ziele festgelegt, die durch Verbesserungsprozesse erreicht werden?</t>
  </si>
  <si>
    <t>Haben die Nutzer und Mitarbeiter des FM ein Gremium, das sich regelmäßig trifft, um Umweltbelange zu diskutieren und werden die Ergebnisse an das Management des FM zurück gegeben?</t>
  </si>
  <si>
    <t>Liegt dem Facility Management eine vollständige Dokumentation der technischen Gebäudeausrüstung inkl. Betriebs-, Wartungs-, Pflegeanleitungen vor?</t>
  </si>
  <si>
    <t>Existiert im Gebäude eine Anzeigefläche (evtl. elektronisch) zur Bereitstellung von Informationen für die Mitarbeiter und Besucher bezogen auf die Umweltbelange/Performance des Gebäudes?</t>
  </si>
  <si>
    <t>Gibt es vor Ort eine ökologische / nachhaltige Beschaffungsrichtlinie für Materialen, Produkte und Dienstleistungen im Hinblick auf den Betrieb und die Instandhaltung des Gebäudes?</t>
  </si>
  <si>
    <t>Stellen die Betriebsabläufe sicher, dass die Energiebedarfe des Gebäudes minimiert werden?</t>
  </si>
  <si>
    <t>Stellen die Betriebsabläufe sicher, dass durch regelmäßige Wartungsarbeiten die technischen Anlagen mit einer maximalen Effizienz betrieben werden?</t>
  </si>
  <si>
    <t>Gibt es eine Strategie, die eine Adaption des Gebäudes für zukünftige Anforderungen ermöglicht, z. Bsp. in Bezug auf den Klimawandel und die Funktionalität?</t>
  </si>
  <si>
    <t>Sind das Gebäude und die technische Anlagen in einem optimalen Wartungszustand in den Gewerken, für die es etablierte Verfahren periodischer Wartungsarbeiten gibt (Betrachtungszeitraum innerhalb des Erhebungsjahres):
a) Heizung und Kühlung
b) Lüftung und Befeuchtung
c) Beleuchtung
d) Warmwassersysteme
Bitte geben Sie das Datum ein</t>
  </si>
  <si>
    <t>Heizung (bitte das Start-Datum in die Zelle rechts eingeben)</t>
  </si>
  <si>
    <t>Heizung (bitte das End-Datum in die Zelle rechts eingeben)</t>
  </si>
  <si>
    <t>Kühlung (bitte das Start-Datum in die Zelle rechts eingeben)</t>
  </si>
  <si>
    <t>Kühlung (bitte das End-Datum in die Zelle rechts eingeben)</t>
  </si>
  <si>
    <t>Lüftung (bitte das Start-Datum in die Zelle rechts eingeben)</t>
  </si>
  <si>
    <t>Lüftung (bitte das End-Datum in die Zelle rechts eingeben)</t>
  </si>
  <si>
    <t>Befeuchtung (bitte das Start-Datum in die Zelle rechts eingeben)</t>
  </si>
  <si>
    <t xml:space="preserve">Befeuchtung (bitte das End-Datum in die Zelle rechts eingeben)                              </t>
  </si>
  <si>
    <t>Beleuchtung (bitte das Start-Datum in die Zelle rechts eingeben)</t>
  </si>
  <si>
    <t>Beleuchtung (bitte das End-Datum in die Zelle rechts eingeben)</t>
  </si>
  <si>
    <t>Warmwasser (bitte das Start-Datum in die Zelle rechts eingeben)</t>
  </si>
  <si>
    <t>Warmwasser (bitte das End-Datum in die Zelle rechts eingeben)</t>
  </si>
  <si>
    <t>Gibt es Betriebsprozesse, deren Emissionen basierend auf nationaler oder lokaler Umweltgesetzgebungen reguliert werden?</t>
  </si>
  <si>
    <t>Gibt es einen "Grünen Mietvertrag" (Green Lease) zwischen Mieter und Vermieter?</t>
  </si>
  <si>
    <t xml:space="preserve">• Tagesordnung
• Ergebnisprotokolle 
• Notizen regelmäßiger Treffen 
• Protokolle, die spezifischen Aktionen / Themen hervorheben
• Bestätigungen für den Auditor, dass das Gebäude einen Mieter hat
</t>
  </si>
  <si>
    <t xml:space="preserve">• Kopie der Betriebs-und Wartungsanleitungen inklusive detaillierte Angaben, wie diese den Angestellten zur Verfügung gestellt werden 
• Lage des Betriebs- und Instandhaltungs-Handbuchs für die visuelle Inspektion durch den Auditor
</t>
  </si>
  <si>
    <t>• Lage des Schwarzen Bretts für die visuelle Kontrolle durch den Auditor</t>
  </si>
  <si>
    <t>• Kopie der Beschaffungsrichtlinie mit Markierungen der relevanten Materialien, Produkte und Dienstleistungen, die diese abdeckt</t>
  </si>
  <si>
    <t>• Kopie der Einkaufspolitik mit Markierungen der relevanten Kriterien</t>
  </si>
  <si>
    <t xml:space="preserve">• Kopie des Betreiberhandbuchs
• Kopie des Energieeinsparprogramms
• Budgetplan für Energieeffizienzmaßnahmen
</t>
  </si>
  <si>
    <t>• Kopie des Strategieplans</t>
  </si>
  <si>
    <t xml:space="preserve">• Kopie der Wartung
• Aufzeichnungen durchgeführter Wartungen
• Kopie des Vertrags mit dem Vertragspartner der Wartung
</t>
  </si>
  <si>
    <t>• Prüfprotokolle</t>
  </si>
  <si>
    <t>• Green Lease-Verträge</t>
  </si>
  <si>
    <t>Wann wurde die letzte systematische Zustandsbewertung des Gebäudes durchgeführt?</t>
  </si>
  <si>
    <t>Durch wen erfolgte die Zustandsbewertung?</t>
  </si>
  <si>
    <t>Ist die Instandhaltungsstrategie reaktiv oder proaktiv?</t>
  </si>
  <si>
    <t>Wurde eine Brandrisikobewertung durchgeführt, die die Aspekte Schutz des Gebäudes und seiner Anlagen, mögliche Umweltrisiken im Falle eines Brandes und Austritt von Chemikalien in Boden/Wasser mit abdeckt?</t>
  </si>
  <si>
    <t>Werden die Einhaltung und Aktualität des Brandschutzkonzepts in regelmäßigen Abständen (max. 3 Jahre) überprüft, bewertet (und gemanaged)?</t>
  </si>
  <si>
    <t xml:space="preserve">Gibt es eine Richtlinie zur Verbesserung des Schutzes des Gebäudes vor Naturgefahren wie Überflutung, geologische oder meteorologische Beschädigungen? </t>
  </si>
  <si>
    <t>Teil 2 Gebäudebetrieb</t>
  </si>
  <si>
    <t>Bitte in das Anwort-Kästchen klicken, um das Drop-down-Menü zu aktivieren</t>
  </si>
  <si>
    <t>Teil 3 Gebäudenutzer</t>
  </si>
  <si>
    <t>Es gibt eine Umweltmanagementrichtlinie, die bereits vom Vorstand/Geschäftsführung verabschiedet wurde</t>
  </si>
  <si>
    <t>Eine Umweltmanagementrichtlinie wurde innerbetrieblich veröffentlicht und Verantwortlichkeiten benannt</t>
  </si>
  <si>
    <t>Es gibt einen Umweltmanagementplan inklusive Umfang, Ziele und Vorgaben, der bereits vom Vorstand/Geschäftsführung verabschiedet wurde</t>
  </si>
  <si>
    <t>Das Umweltmanagemensystem ist akkreditiert nach ISO 14001 (oder vergleichbar)</t>
  </si>
  <si>
    <t>Ja - Ziele zur Verbesserung der Energieverbräuche wurden festgelegt</t>
  </si>
  <si>
    <t>Ja - Ziele zur Verbesserung Wasser- und Energieverbräuche wurden festgelegt</t>
  </si>
  <si>
    <t>Ja - Ziele zur Verbesserung der Energieverbräuche sowie zum Abfall/Recycling wurden festgelegt</t>
  </si>
  <si>
    <t>Ja - Ziele zur Verbesserung der Energie-, Wasserverbräuche und Abfall/Recycling wurden festgelegt</t>
  </si>
  <si>
    <t>Ja - alle oben benannten Ziele zur Verbesserung zzgl. anderer Performance- und Nachhaltigkeitskriterien</t>
  </si>
  <si>
    <t>Nein - es gibt keine Richtlinien</t>
  </si>
  <si>
    <t>Ja - es gibt eine Richtlinie, die jedoch nicht die aufgeführten Kriterien beinhaltet</t>
  </si>
  <si>
    <t>Ja - es gibt eine Richtlinie, die eines der aufgeführten Kriterien erfüllt</t>
  </si>
  <si>
    <t>Ja - es gibt eine Richtlinie, die zwei der aufgeführten Kriterien erfüllt</t>
  </si>
  <si>
    <t>Ja - es gibt eine Richtlinie, die drei der aufgeführten Kriterien erfüllt</t>
  </si>
  <si>
    <t>Ja - es gibt eine Richtlinie, die vier der aufgeführten Kriterien erfüllt</t>
  </si>
  <si>
    <t>Nein - es gibt keinen Plan zur Reduzierung von Energieverbräuchen</t>
  </si>
  <si>
    <t>Begleitende Pläne zur Reduzierung von Energieverbräuchen mit periodischen Instandhaltungsmaßnahmen</t>
  </si>
  <si>
    <t>Festlegung eines jährlichen Budgets für Maßnahmen zur Energieeffizienz</t>
  </si>
  <si>
    <t>Es gibt operative Verfahren um sicherzustellen, dass das Gebäude adaptierbar ist für zukünftige, klimatische, funktionale und nutzungsspezifische Anforderungen</t>
  </si>
  <si>
    <t>Es gibt Instandhaltungsstrategien um sicherzustellen, dass das Gebäude adaptierbar ist für zukünftige, klimatische, funktionale und nutzungsspezifische Anforderungen</t>
  </si>
  <si>
    <t>Die technischen Anlagen werden nicht gewartet</t>
  </si>
  <si>
    <t>Heizung (Datumsangabe Beginn JJ.MM.TT)</t>
  </si>
  <si>
    <t>Heizung (Datumsangabe Ende JJ.MM.TT)</t>
  </si>
  <si>
    <t>Kühlung  (Datumsangabe Beginn JJ.MM.TT)</t>
  </si>
  <si>
    <t>Kühlung  (Datumsangabe Ende JJ.MM.TT)</t>
  </si>
  <si>
    <t>Lüftung ( (Datumsangabe Beginn JJ.MM.TT)</t>
  </si>
  <si>
    <t>Lüftung ( (Datumsangabe Ende JJ.MM.TT)</t>
  </si>
  <si>
    <t>Luftbefeuchtung  (Datumsangabe Beginn JJ.MM.TT)</t>
  </si>
  <si>
    <t>Luftbefeuchtung  (Datumsangabe Ende JJ.MM.TT)</t>
  </si>
  <si>
    <t>Beleuchtung (Datumsangabe BeginnJJ.MM.TT)</t>
  </si>
  <si>
    <t>Beleuchtung (Datumsangabe Ende JJ.MM.TT)</t>
  </si>
  <si>
    <t>Warmwassererwärmung ( Datumsangabe Beginn JJ.MM.TT)</t>
  </si>
  <si>
    <t>Warmwassererwärmung ( Datumsangabe Ende JJ.MM.TT)</t>
  </si>
  <si>
    <t>Es erfolgt keine Regulierung</t>
  </si>
  <si>
    <t>Ja - Emissionen in Luft, Boden und/oder Wasser werden reguliert bzw. es ist keine Regulierung notwendig</t>
  </si>
  <si>
    <t>Ja - mit qualitativen Zielen</t>
  </si>
  <si>
    <t>Ja - mit qualitativen und quantitativen Zielen, mindestens zu Beleuchtung und Energie</t>
  </si>
  <si>
    <t>≥ 5 Jahre; Umfang schließt nur Teile des Gebäudes und der technischen Anlagen ein</t>
  </si>
  <si>
    <t>≥ 5 Jahre; Umfang schließt das gesamte Gebäude und alle technischen Anlagen ein</t>
  </si>
  <si>
    <t>&lt; 5 Jahre; Umfang schließt nur Teile des Gebäudes und der technischen Anlagen ein</t>
  </si>
  <si>
    <t>&lt; 5 Jahre; Umfang schließt das gesamte Gebäude und alle technischen Anlagen ein</t>
  </si>
  <si>
    <t>Ja - wurde durch Mitarbeiter des FM durchgeführt</t>
  </si>
  <si>
    <t>Ja - wurde durch Mitarbeiter durchgeführt, welche ein unabhängiges Prüfungsverfahren umsetzen</t>
  </si>
  <si>
    <t>Ja - wurde durch einen unabhängigen Sachverständigen durchgeführt</t>
  </si>
  <si>
    <t>Ja - wurde von einem unabhängigen Sachverständigen durchgeführt, Verdachtsmomente wurden gutachterlich untersucht (z.B. Schadstoffgutachter, Standsicherheit, Feuchteschäden)</t>
  </si>
  <si>
    <t>Nur reaktive Instandhaltungsstrategie  (Wartung wird ausgelöst, wenn Probleme gemeldet werden) Überprüfung der Richtlinien liegt länger als 1 Jahr zurück</t>
  </si>
  <si>
    <t>Nur  reaktive Instandhaltungsstrategie  (Wartung wird ausgelöst, wenn Probleme gemeldet werden) Überprüfung der Richtlinien innerhalb des letzten Jahres</t>
  </si>
  <si>
    <t>Zustandsorientierte Instandhaltungsstrategie mit regelmäßigen Inspektionen und Maßnahmenergreifung bei identifizierten Mängeln/Schäden. Überprüfung der Richtlinien liegt länger als 1 Jahr zurück</t>
  </si>
  <si>
    <t>Zustandsorientierte Instandhaltungsstrategie mit regelmäßigen Inspektionen und Maßnahmenergreifung bei identifizierten Mängeln/Schäden.  Überprüfung der Richtlinien innerhalb des letzten Jahres</t>
  </si>
  <si>
    <t>Wird durch unabhägige Dritte durchgeführt</t>
  </si>
  <si>
    <t>Ja - wird intern durchgeführt</t>
  </si>
  <si>
    <t>Ja - wird durch Brandschutzbehörde/Feuerwehr durchgeführt</t>
  </si>
  <si>
    <t>Ja - wird intern durchgeführt und durch einen unabhängigen Dritten genehmigt</t>
  </si>
  <si>
    <t>Was ist die Gesamtmenge an verbrauchtem Wasser in m³ während des letzten Kalenderjahrs?  Bitte den Wasserverbrauch in m³ angeben.</t>
  </si>
  <si>
    <t>Gibt es eine Strategie zum Umgang mit Wasserverbrauchsdaten, um den Wasserverbrauch zu minimieren?</t>
  </si>
  <si>
    <t>Wie werden die Informationen über den Wasserverbrauch verwertet?</t>
  </si>
  <si>
    <t>Wird die Trinkwasser-Qualität regelmäßig überprüft?</t>
  </si>
  <si>
    <t>Gibt es Richtlinien, um Vorrichtungen und Armaturen der Wassernutzung durch wassersparende zu ersetzen?</t>
  </si>
  <si>
    <t>Ja - wird in der Instandhaltungsrichtlinie berücksichtigt</t>
  </si>
  <si>
    <t>Ja - wird in der Umweltrichtlinie berücksichtigt</t>
  </si>
  <si>
    <t>Informationen werden abgelegt</t>
  </si>
  <si>
    <t>Abgleich mit den Standortzielen</t>
  </si>
  <si>
    <t>Abgleich mit den Standortzielen und interne Berichterstattung</t>
  </si>
  <si>
    <t>Alle der oben genannten und werden darüber hinaus dem Management des FM vorgelegt</t>
  </si>
  <si>
    <t>Keine Maßnahmen</t>
  </si>
  <si>
    <t>Ja - Überprüfung &gt; 1 Jahr</t>
  </si>
  <si>
    <t>Ja - Überprüfung mind. 1 Mal im Jahr</t>
  </si>
  <si>
    <t>Welcher prozentuale Anteil des Gesamtwasserverbrauchs basiert auf Regen- und Grauwassernutzung?</t>
  </si>
  <si>
    <t>Sind Auswirkungen auf den Grundwasserspiegel durch eine alternative Wasserversorgung überwacht, um die Gefahr von Übernutzung zu vermeiden?</t>
  </si>
  <si>
    <t>Gibt es gesetzliche Einschränkungen, die die lokale Gewinnung/Nutzung von Wasser untersagen?</t>
  </si>
  <si>
    <t>Welche Verfahren werden eingesetzt, um das Risiko eines Legionellenbefalls des Trinkwassers und der Klimatisierung zu minimieren?</t>
  </si>
  <si>
    <t xml:space="preserve">Werden die gebäudeinternen akustischen Bedingungen von einem Sachverständigen überprüft, um den akustischen Komfort zu optimieren?  </t>
  </si>
  <si>
    <t>Werden die internen Raumkonditionen Temperatur, Feuchte, Kohlendioxid, Kohlenmonoxid und Stickoxide überwacht und gesteuert?</t>
  </si>
  <si>
    <t>Gibt es eine Strategie für die Minimerung des Einsatzes von VOC emittierenden Materialien / Stoffen?</t>
  </si>
  <si>
    <t>Sind lösungsmittelarme oder wasserbasierte Produkte wie Lacke, Klebstoffe und Reinigungsmittel in den Beschaffungsrichtlinien vorgegeben?</t>
  </si>
  <si>
    <t>Werden Informationen (z.B. Produkt- und Sicherheitsdatenblätter) bezüglich der VOC-Gehalte von Materialien und Ausstattungen zusammengestellt?</t>
  </si>
  <si>
    <t>Gibt es Umfragen zur Nutzerzufriedenheit innerhalb des Gebäudes?</t>
  </si>
  <si>
    <t>Ist die mittlere Beleuchtungsstärke (in lux) der Innen- und Außenbeleuchtung gleich oder besser als der gesetzlich vorgeschriebene Wartungswert der Beleuchtungsstärke?</t>
  </si>
  <si>
    <t>Welche Beleuchtungssteuerung stehen dem Nutzer an seinem Arbeitsplatz zur Verfügung?</t>
  </si>
  <si>
    <t>Gibt es Richtlinien, die sicherstellen, dass von allen Arbeitsplätzen die Sicht aus einem Fenster gemäß ASR gewährleistet wird?</t>
  </si>
  <si>
    <t>Was ist die operative Temperatur in den Allgemeinbereichen?</t>
  </si>
  <si>
    <t>Gibt es Vorkehrungen für die individuelle Beeinflussbarkeit der Lüftung durch den Gebäudenutzer, wie die Möglichkeit der Fensteröffnung oder Regelbarkeit der Lüftungsanlage?</t>
  </si>
  <si>
    <t>Gibt es Richtlinien, die sicherstellen, dass Aufenthaltsräume im Innen- und Außenraum nicht für andere Zwecke genutzt werden? Z.B. eine Lounge kann nicht für Meetings genutzt werden.</t>
  </si>
  <si>
    <t>Haben alle Arbeitsplätze einen Mix aus natürlichem Tageslicht und Kunstlicht?</t>
  </si>
  <si>
    <t>• Aufzeichnungen früherer Zustandsbewertungen</t>
  </si>
  <si>
    <t>• Aufzeichnung der zuletzt durchgeführten Risikobewertung</t>
  </si>
  <si>
    <t>• Aufzeichnungen von durchgeführten Risikobewertungen</t>
  </si>
  <si>
    <t>• Notfallplan mit Markierung der Abschnitte, die sich auf Umweltrisiken beziehen</t>
  </si>
  <si>
    <t>• Notfallplan mit Markierung der Abschnitte, die sich auf den Schutz des Gebäudes und des Interieurs beziehen</t>
  </si>
  <si>
    <t>• Kopie der Richtlinie zum Schutz des Gebäudes vor Naturgefahren</t>
  </si>
  <si>
    <t>• Kopie der Richtlinie, Ziele, Monitoring-Verfahren, durchgeführte Maßnahmen</t>
  </si>
  <si>
    <t>• Aufzeichnungen der Wasserverbrauchsdaten</t>
  </si>
  <si>
    <t>• Kopie der aktuellen Prüfung und früherer Prüfungen</t>
  </si>
  <si>
    <t xml:space="preserve">• Kopie der alternativen Wassernutzung
• Dokumentation der Überprüfung 
• Dokumentation der Prüfergebnisse
</t>
  </si>
  <si>
    <t>• Kopie der gesetzlichen/behördlichen Auflagen</t>
  </si>
  <si>
    <t>• Kopie der Inspektionsberichte</t>
  </si>
  <si>
    <t xml:space="preserve">• Aktuelle Fotos der akustischen Maßnahmen
• Nachweis durch Messprotokolle für repräsentative Räume je Raumart (z.B. Einzelbüro, Mehrpersonenbüro, etc.)
</t>
  </si>
  <si>
    <t xml:space="preserve">• Lage der Sensoren und des Gebäude-Management-Systems
• unterzeichnete Erklärung über die Einhaltung
</t>
  </si>
  <si>
    <t xml:space="preserve">• Kopie der Beschaffungsrichtlinien des Facility Managers / Reinigungsunternehmen (z.B. für Reinigungsmittel, Wartungs- und Instandsetzungsmaßnahmen)
• Kopie der Beschaffungsrichtlinien des Einkaufs des Nutzers (z.B. für Einrichtungsgegenstände)
• Kopie der Beschaffungs- / Ausschreibungsrichtlinien des Einkaufs des Nutzers (z.B. für Umbaumaßnahmen)
</t>
  </si>
  <si>
    <t>• Kopie der Beschaffungsrichtlinie mit Markierung der Klausel, die die Minimierung der VOC emittierenden Materialien und Substanzen regelt</t>
  </si>
  <si>
    <t>• Kopie des Fragebogens der Nutzerbefragung</t>
  </si>
  <si>
    <t xml:space="preserve">• Kopie des Fragebogens zur Nutzerzufriedenheit 
• Protokolle der Auswertungen 
• Dokumentation der Festlegung der Ziele 
• Aufzeichnungen zu geplanten Arbeiten, die das Feedback der Nutzerbefragungen berücksichtigen  
• Aufzeichnungen von durchgeführten Maßnahmen
</t>
  </si>
  <si>
    <t xml:space="preserve">• Produktdatenblätter der Beleuchtung, aus denen die Beleuchtungsstärke hervorgeht
• Dokumentation der Einhaltung der gesetzlichen Anforderungen
</t>
  </si>
  <si>
    <t xml:space="preserve">• Gesamtfläche von Fenstern und Fassade, die bei der visuellen Inspektion durch den Auditor bestätigt werden
• Zeichnungen des tatsächlich Gebauten
</t>
  </si>
  <si>
    <t>• Lage der Lichtsteuerung für die visuelle Inspektion durch den Auditor</t>
  </si>
  <si>
    <t>• Kopie der Richtlinie zum visuellen Komfort am Arbeitsplatz</t>
  </si>
  <si>
    <t xml:space="preserve">• Beschreibung der technischen Anlage
• Einregulierungsprotokolle
• Auszug aus dem Betreiberhandbuch, aus dem die Temperaturregulierung hervorgeht
</t>
  </si>
  <si>
    <t>• Kopie der Richtlinie zur Nutzung/Belegung von Aufenthalts-/Pausenräumen</t>
  </si>
  <si>
    <t xml:space="preserve">• Plangrundlagen des Grundstücks inkl. Darstellung der überbauten Fläche, befestigter Flächen, versiegelter Flächen und versickerungsfähiger (entsiegelter) Flächen 
• Angaben zur m² der o.g. Flächen 
• Rechnerischer Nachweis des Anteils entsiegelter Flächen (entsiegelte Fläche/gesamte Grundstücksfläche)
• Dokumentation von baulichen Anlagen zur Regenwassersammlung (z.B. Zisterne)
</t>
  </si>
  <si>
    <t>• Nachweis der Instandhaltungsstrategie</t>
  </si>
  <si>
    <t>• Spezifikation und Lage des Leckage-Erkennungssystems und visuelle Inspektion des Auditors</t>
  </si>
  <si>
    <t xml:space="preserve">• Aufzeichnungen der Kontaminationsuntersuchung
• Bericht über die Dekontamination des Bodens
</t>
  </si>
  <si>
    <t xml:space="preserve">• entsprechende Abschnitte aus Betriebs-und Wartungsanleitungen
• Spezifikation der Filteranlage
• Aufzeichnungen von durchgeführten Wartungsarbeiten
</t>
  </si>
  <si>
    <t xml:space="preserve">• Kopie der dokumentierten Verfahren
• Aufzeichnungen über Beschwerden
• Aufzeichnungen über ergriffene Maßnahmen
</t>
  </si>
  <si>
    <t xml:space="preserve">• Kopie der Richtlinie
• Kopie des Betreiberhandbuchs oder Wartungsplans inkl. Zeitplan
</t>
  </si>
  <si>
    <t>Werden Maßnahmen getroffen, um die Lichtverschmutzung von Innen- und Außenbeleuchtung zu minimieren?</t>
  </si>
  <si>
    <t>Werden die Auflagen aus der Genehmigung zur Einleitung in natürliche Gewässer zu 100% erfüllt?</t>
  </si>
  <si>
    <t>Gibt es Verfahren zur Minimierung des Oberflächenwasserabflusses und werden Restriktionen aus kontaminiertem Wasser, wenn erforderlich, berücksichtigt?</t>
  </si>
  <si>
    <t>Beinhaltet die Instandhaltungsstrategie auch Leichtflüssigkeitsabscheider?</t>
  </si>
  <si>
    <t>Gibt es an jedem Kühlsystem ein automatisches Leckage-Erkennungssystem bei Kältemittelaustritt?</t>
  </si>
  <si>
    <t>Werden die Auffangbereiche regelmässig nach den lokalen Vorschrifen/Regulierungen überprüft, um eine wirkungsvolle Rückhaltung zu gewährleisten ?</t>
  </si>
  <si>
    <t>Gibt es einen Reaktionsplan zum Umgang mit unfallbedingten Verschmutzungen, die im Einklang mit nationalen oder lokalen Anforderungen und Gesetzen stehen?</t>
  </si>
  <si>
    <t>Gibt es ein Verfahren für den Umgang mit Beschwerden als Folge von z.B. Licht-, Geruchs- und/oder Lärmverschmutzung aus dem Gebäude / Grundstück und den Betriebsabläufen?</t>
  </si>
  <si>
    <t>Werden regelmäßige Dichtigkeitsprüfungen von Rohrleitungen und Lufkanäle durchgeführt und werden identifizierte Leckagen behoben?</t>
  </si>
  <si>
    <t>Die regelmäßige Inspektion von Rohrleitungen und Brauchwasseranlagen in Übereinstimmung mit nationalen Vorschriften</t>
  </si>
  <si>
    <t>Die regelmäßige Inspektion von Rohrleitungen und Brauchwasseranlagen von externen dritten Fachleuten im Einklang mit nationalen Vorschriften</t>
  </si>
  <si>
    <t>Die regelmäßige Inspektion von Heizungs-, Lüftungs- und Klimasystemen in Übereinstimmung mit nationalen Vorschriften</t>
  </si>
  <si>
    <t>Ja und alle Empfehlungen werden eingehalten</t>
  </si>
  <si>
    <t>Ja - Überwachung von 2 der genannten Raumkonditionen</t>
  </si>
  <si>
    <t>Ja - Überwachung von 3 der genannten Raumkonditionen</t>
  </si>
  <si>
    <t>Ja - Überwachung von 4 der genannten Raumkonditionen</t>
  </si>
  <si>
    <t>Ja - Überwachung von 5 der genannten Raumkonditionen</t>
  </si>
  <si>
    <t>wird in der Instandhaltungsrichtlinie berücksichtigt</t>
  </si>
  <si>
    <t>jährliche Tiefenreinigung von textilen Bodenbelägen</t>
  </si>
  <si>
    <t>Tiefenreinigung von textilen Bodenbelägen alle 3 Jahre</t>
  </si>
  <si>
    <t>jährliche Tiefenreinigung von textilen Bodenbelägen und Polstermöbeln</t>
  </si>
  <si>
    <t>Tiefenreinigung von textilen Bodenbelägen und Polstermöbeln alle 3 Jahre</t>
  </si>
  <si>
    <t>Ein System Dritter wird als Grundlage für die Erhebung genutzt</t>
  </si>
  <si>
    <t>Ziele wurden festgelegt und durch den Vorstand/Geschäftsführung bestätigt</t>
  </si>
  <si>
    <t>Manuelle Steuerung ohne Zonierung</t>
  </si>
  <si>
    <t>Manuelle Steuerung mit Zonierung</t>
  </si>
  <si>
    <t>Manuelle Steuerung mit Dimmer</t>
  </si>
  <si>
    <t>Manuelle Steuerung mit Zonierung und Dimmer</t>
  </si>
  <si>
    <t>Präsenzmeldergesteuert mit Zonierung</t>
  </si>
  <si>
    <t>Präsenzmeldergesteuert ohne Zonierung</t>
  </si>
  <si>
    <t>Präsenzmeldergesteuert mit Dimmer</t>
  </si>
  <si>
    <t>Präsenzmeldergesteuert mit Zonierung und Dimmer</t>
  </si>
  <si>
    <t>Zeitgesteuert ohne Zonierung</t>
  </si>
  <si>
    <t>Zeitgesteuert mit Zonierung</t>
  </si>
  <si>
    <t>Ja - Routinekontrollen und die Überprüfung wird intern durchgeführt</t>
  </si>
  <si>
    <t>Ja - Eine Umfrage zur Lichtverschmutzung wurde von einem Dritten durchgeführt und alle Empfehlungen sind vollständig umgesetzt worden</t>
  </si>
  <si>
    <t>Nein, es gibt kein Erkennungssystem</t>
  </si>
  <si>
    <t>Nein, es wird kein Kältemittel genutzt</t>
  </si>
  <si>
    <t>Ja, Alarmwarnung/Licht und verbunden mit der Gebäudeleittechnik</t>
  </si>
  <si>
    <t>Ja, Alarmwarnung/Licht</t>
  </si>
  <si>
    <t>Ja und alle Verunreinigungen wurden behoben, bzw. es wurden keine Verunreinigungen in der Untersuchung/Begutachtung festgestellt</t>
  </si>
  <si>
    <t>Keine betroffenen Bereiche vorhanden</t>
  </si>
  <si>
    <t>&lt; 50 % der betroffenen Bereiche</t>
  </si>
  <si>
    <t>≥ 50% - &lt;75% der betroffenen Bereiche</t>
  </si>
  <si>
    <t>≥ 75% der betroffenen Bereiche</t>
  </si>
  <si>
    <t>Alle Ausstattungsbereiche</t>
  </si>
  <si>
    <t xml:space="preserve">Nein - es bedarf keiner Auffangbereiche  </t>
  </si>
  <si>
    <t>Keine Prüfung notwendig</t>
  </si>
  <si>
    <t>Es werden keine Prüfungen durchgeführt</t>
  </si>
  <si>
    <t>Prüfungen finden regelmäßig nach landes-/nationalen Standards statt</t>
  </si>
  <si>
    <t>• Kopie des Energieausweises</t>
  </si>
  <si>
    <t>• Angaben zur Ermittlungsmethode inkl. Ergebnisdarstellung Energieverbräuche (Strom + Wärme)</t>
  </si>
  <si>
    <t>• Konzept des Monitorings</t>
  </si>
  <si>
    <t xml:space="preserve">• Aufzeichnungen zum Energieverbrauch
• Energiemanagementkonzept
</t>
  </si>
  <si>
    <t>• Kopie der Verbrauchsabrechnung des Energieversorgers</t>
  </si>
  <si>
    <t xml:space="preserve">• Datenquelle
• Rechnungen (basierend auf Ablesungen statt Schätzungen)
• Kopie des Jahresberichts
</t>
  </si>
  <si>
    <t xml:space="preserve">• Lage von Technikräumen für die visuelle Inspektion durch den Auditor
• entsprechende Ausschnitte aus dem Handbuch für Betriebs- und Wartungsanleitungen oder Gebäudenutzerhandbuch
• Nachweis über Zählerprotokolle
• Visuelle Prüfung beim Audit
</t>
  </si>
  <si>
    <t xml:space="preserve">• Standorte der Technikräume oder Abluft und Zuluft für die visuelle Inspektion durch den Auditor
• Lagepläne
</t>
  </si>
  <si>
    <t>Bitte geben Sie die Punkte zum Energieverbrauch an.</t>
  </si>
  <si>
    <t>Falls das Gebäude nach einem alternativen System als den "Richtlinien zur Gesamtenergieeffiezienz von Gebäuden" bewertete wurde, nennen Sie bitte das alternative Bewertungssystem.</t>
  </si>
  <si>
    <t>Bitte geben Sie die max. Punktzahl Ihres Systems an</t>
  </si>
  <si>
    <t>Wie werden die Informationen der Energieverbrauchsdaten verwertet?</t>
  </si>
  <si>
    <t>Wird ein Energiemonitoring durchgeführt?</t>
  </si>
  <si>
    <t>Welche der gelisteten Haustechnik wird hauptsächlich im Gebäude verwendet?</t>
  </si>
  <si>
    <t>Frage kann wird nicht beantwortet</t>
  </si>
  <si>
    <t>Kompaktklimagerät</t>
  </si>
  <si>
    <t>Lüftungsgerät mit variablen Volumenstrom</t>
  </si>
  <si>
    <t>Klimagerät</t>
  </si>
  <si>
    <t>Variable Volumen Strom Systeme (VVS)</t>
  </si>
  <si>
    <t>Zweikanal Mischgerät (konstanter und varibler Volumen Strom)</t>
  </si>
  <si>
    <t>Klimaanlagenheiz- und Kühlelement mit Filter und Gebläse</t>
  </si>
  <si>
    <t>Wärmerückgewinnung</t>
  </si>
  <si>
    <t>Induktionsgerät</t>
  </si>
  <si>
    <t>Raumklimageräte</t>
  </si>
  <si>
    <t>Einkanalsysteme mit konstanten Volumenstrom</t>
  </si>
  <si>
    <t>Einkanalsysteme mit variablen Volumenstrom</t>
  </si>
  <si>
    <t>Splitsystem</t>
  </si>
  <si>
    <t>Decken Split Geräte</t>
  </si>
  <si>
    <t>Nachtauskühlung und Speichermassen</t>
  </si>
  <si>
    <t>Kühldecken / Decken Split Geräte</t>
  </si>
  <si>
    <t>Kühle Oberflächen (Böden und Fließen)</t>
  </si>
  <si>
    <t>Sorptionskältesystem</t>
  </si>
  <si>
    <t>Verdunstungskühlung</t>
  </si>
  <si>
    <t>Geothermie (Luft)</t>
  </si>
  <si>
    <t>Geothermie (Wasser)</t>
  </si>
  <si>
    <t>Luft Wärmepumpe</t>
  </si>
  <si>
    <t>Wasser Wärmepumpe</t>
  </si>
  <si>
    <t>Wasser-Luft Wärmepumpe</t>
  </si>
  <si>
    <t>Luft-Wasser Wärmepumpe</t>
  </si>
  <si>
    <t>Sole-Wasser Wärmepumpe</t>
  </si>
  <si>
    <t>Sole-Luft Wärmepumpe</t>
  </si>
  <si>
    <t xml:space="preserve">See/Fluss Wasser Kühlung </t>
  </si>
  <si>
    <t>Phase change materials (PCMs)</t>
  </si>
  <si>
    <t>Startdatum der jährlichen Verbrauchsmessung in kWh/a?</t>
  </si>
  <si>
    <t>Enddatum der jährlichen Verbrauchsmessung in kWh/a?</t>
  </si>
  <si>
    <t>Wie hoch ist der jährliche Stromverbrauch des Gebäudes in kWh/Jahr?
Das Start- und Enddatum des Verbrauchsjahres muss identisch sein</t>
  </si>
  <si>
    <t>Bitte kWh pro Jahr in die folgenden Textfelder eingeben</t>
  </si>
  <si>
    <t>Wie hoch ist der jährliche Verbrauch an anderen Energieträgern des Gebäudes in kWh/Jahr?
Das Start- und Enddatum des Verbrauchsjahres muss identisch sein</t>
  </si>
  <si>
    <t>Flüssiggas (LPG)</t>
  </si>
  <si>
    <t>rauchfreie Brennstoffe</t>
  </si>
  <si>
    <t>Feste Brennstoffe (Kohle)</t>
  </si>
  <si>
    <t>Anthrazit-Kohle (Steinkohle)</t>
  </si>
  <si>
    <t>Biomasse</t>
  </si>
  <si>
    <t>vor Ort erzeugte Wärme (BHKW)</t>
  </si>
  <si>
    <t>Fernwärme</t>
  </si>
  <si>
    <t>vor Ort erzeugte erneuerbare Energie</t>
  </si>
  <si>
    <t>Wie hoch ist der jährliche Endenergieverbrauch der aufgelisteten Energieträger in kWh zum Heizen des Gebäudes?</t>
  </si>
  <si>
    <t>Strom</t>
  </si>
  <si>
    <t>Erdgas</t>
  </si>
  <si>
    <t>rauchfreier Brennstoff</t>
  </si>
  <si>
    <t>fester fossiler Brennstoff</t>
  </si>
  <si>
    <t>kombinierte Kraft- / Wärmekopplung</t>
  </si>
  <si>
    <t>Welche der folgenden Energieverbräuche werden durch separate Unterzähler gemessen:</t>
  </si>
  <si>
    <t>Außenbeleuchtung</t>
  </si>
  <si>
    <t>Fluchtwegebeleuchtung</t>
  </si>
  <si>
    <t>alle vertikalen Förderanlagen, z. Bsp. Aufzüge, Rolltreppen.</t>
  </si>
  <si>
    <t>Displayanzeigen und Lichtdesign</t>
  </si>
  <si>
    <t>Lüftungs- und Klimaanlagen in Übergangsbereichen, z. Bsp. Luftschleier, Drehtüren etc.</t>
  </si>
  <si>
    <t>Wieviele der folgenden Energieverbräuche werden durch Unterzähler gemessen: a) Heizung, b) Kühlung, c) Beleuchtung, d) Belüftung, e) Schwachstrom (plug load), f) mechanische Transportmittel für Personen und Güter (z.B. Aufzüge)</t>
  </si>
  <si>
    <t>Sind die Mietbereiche mit eigenen Unterzählern für die Energieverbräuche von Heizen und Kühlen ausgestattet?</t>
  </si>
  <si>
    <t>Gibt es eine Biodiversitätsstrategie für das Grundstück, die spezifische Ziele zur Förderung der Artenvielfalt auf dem Grundstück festlegt?</t>
  </si>
  <si>
    <t>Unterstützt die Biodiversitätsstrategie des Grundstücks regionale und lokale Biodiversitätsstrategien (sofern diese bereits bestehen) oder bereits bestehende Bestrebungen zur Erhaltung der Artenvielfalt?</t>
  </si>
  <si>
    <t>Gibt es eine Richtlinie oder ein Regelwerk seitens des Facility Managements (oder Organisation, die das Außengelände betreut) zur Verbesserung des ökologischen Zustandes auf dem Grundstück?</t>
  </si>
  <si>
    <t>Wie hoch ist der jährliche Verbrauch an Erdgas des Gebäudes in kWh/Jahr?
Das Start- und Enddatum des Verbrauchsjahres muss identisch sein</t>
  </si>
  <si>
    <t>Wie hoch ist der jährliche Endenergieverbrauch der aufgelisteten Energieträger in kWh zum Kühlen des Gebäudes?</t>
  </si>
  <si>
    <t>Ja - ein verbrauchsorientierter Energieausweis liegt vor</t>
  </si>
  <si>
    <t>Ja - ein alternatives Verfahren zur Ermittlung der Energieverbräuche liegt vor</t>
  </si>
  <si>
    <t>Keine Unterzähler</t>
  </si>
  <si>
    <t>1 der Hauptenergiequellen</t>
  </si>
  <si>
    <t>2 der Hauptenergiequellen</t>
  </si>
  <si>
    <t>3 der Hauptenergiequellen</t>
  </si>
  <si>
    <t>4 der Hauptenergiequellen</t>
  </si>
  <si>
    <t>alle der Hauptenergiequellen</t>
  </si>
  <si>
    <t>Ja - das Gebäude ist komplett mit Unterzählern ausgestattet</t>
  </si>
  <si>
    <t>Ja - das Gebäude ist in Teilen mit Unterzählern ausgestattet</t>
  </si>
  <si>
    <t>das Gebäude hat einen Ankermieter</t>
  </si>
  <si>
    <t>Nein - es gibt keine Biodiversitätsstrategie</t>
  </si>
  <si>
    <t>• Überprüfung seitens des Auditors, ob die Biodiversitätsstrategie für das Grundstück zu den regional/lokal ausgeprägten Gegebenheiten (Artenzusammensetzung aufgrund der naturräumlichen Ausstattung) passt</t>
  </si>
  <si>
    <t>• Kopie der Richtlinie oder des Regelwerkes mit Markierung der relevanten Inhalte</t>
  </si>
  <si>
    <t>Gibt es eine Umweltmanagementrichtlinie und/oder ein -verfahren?</t>
  </si>
  <si>
    <t>Welche der folgenden Aspekte werden speziell durch die Umweltmanagement-Vereinbarungen gemessen/geregelt?</t>
  </si>
  <si>
    <t>Wie weit werden die Umweltmanagement-Vereinbarungen eingeführt und Verbesserungen umgesetzt?</t>
  </si>
  <si>
    <t>Wieviele Prozent der gesetzten Umweltziele wurden im letzten Jahr erreicht?</t>
  </si>
  <si>
    <t>Wie häufig wird die  innerbetriebliche Performance im Hinblick auf das Erreichen der gesetzten Umweltziele durch den Vorstand/die Geschäftsführung überprüft?</t>
  </si>
  <si>
    <t>Gibt es einen Nachhaltigkeitsbericht (CSR)?</t>
  </si>
  <si>
    <t xml:space="preserve">• Kopie der Aufzeichnung der KPIs und wie sie erfüllt wurden
Quelle der Daten
</t>
  </si>
  <si>
    <t xml:space="preserve">• Kopie des „Grünen Mietvertrags“
Markierung der Abschnitte, die die Ziele regeln
</t>
  </si>
  <si>
    <t>Werden folgende Aspekte in der Energie-Richtlinie berücksichtigt?</t>
  </si>
  <si>
    <t>In welchem Umfang werden durch Management-Vereinbarungen Energieziele gesetzt und deren Umsetzung verfolgt?</t>
  </si>
  <si>
    <t>Umfang und Ziele sind definiert</t>
  </si>
  <si>
    <t>Energieverbräuche werden aufgezeichnet</t>
  </si>
  <si>
    <t>Ein verbrauchsorientierter Energieausweis liegt vor</t>
  </si>
  <si>
    <t>Management-Vereinbarungen beinhalten umfassende Prozesse zur Überwachung der Energieverbräuche</t>
  </si>
  <si>
    <t>Seminare / Schulungen werden für alle Mitarbeiter in Bezug auf Energie-Management durchgeführt</t>
  </si>
  <si>
    <t>Einzelne Mitarbeiter und / oder Verantwortliche werden identifiziert, die verantwortlich sind für die Umsetzung der Umweltrichtlinien, Ziele und Vorgaben</t>
  </si>
  <si>
    <t>Beinhaltet Verfahren, die  Feedback in Prozesse oder Richtlinien aufnehmen</t>
  </si>
  <si>
    <t>Es gibt Initiativen zur Energieeinsparung</t>
  </si>
  <si>
    <t>Ziele sind festgelegt und werden überwacht, um sicherzustellen, dass die Maßnahmen umgesetzt sind</t>
  </si>
  <si>
    <t>Es werden offizielle, regelmäßige Fortbildungen für Mitarbeiter, die für Energiethemen verantwortlich sind, durchgeführt</t>
  </si>
  <si>
    <t>Verbesserungs-Ziele werden in einer Richtlinie im Zusammenhang mit Instanhaltungsprozessen festgeschrieben</t>
  </si>
  <si>
    <t xml:space="preserve">Zertifizierung einer unabhängigen oder zertifizierten Prüfstelle im Rahmen eines Energie-Management-Standard wie ISO 50001:2011 </t>
  </si>
  <si>
    <t>Wie häufig werden zukunftsgerichtete Energietrends mit den aktuellen und historischen Energieperformance-Daten geprüft und verglichen?</t>
  </si>
  <si>
    <t>Wieviele Prozent der gesetzten Energieziele wurden erreicht?</t>
  </si>
  <si>
    <t>Was waren die Energie/CO2 Einsparungen in den vergangenen 2 Jahren, basierend auf einem Benchmark des Energieverbrauchs der letzten 3 Jahre? (entweder Energie-oder CO2-Bezug)</t>
  </si>
  <si>
    <t>Stromeinsparungen des Gebäudes in kWh/Jahr/m²</t>
  </si>
  <si>
    <t>Einsparungen Erdgas-Verbrauch des Gebäudes inkWh/Jahr/m²</t>
  </si>
  <si>
    <t>Einsparungen LPG-Verbrauch des Gebäudes inkWh/Jahr/m²</t>
  </si>
  <si>
    <t>Einsparungen Öl-Verbrauch des Gebäudes inkWh/Jahr/m²</t>
  </si>
  <si>
    <t>Einsparungen feste Brennstoffe des Gebäudes inkWh/Jahr/m²</t>
  </si>
  <si>
    <t>Einsparungen Fernwärme-Verbrauch des Gebäudes inkWh/Jahr/m²</t>
  </si>
  <si>
    <t>Einsparungen Fernkälte-Verbrauch des Gebäudes inkWh/Jahr/m²</t>
  </si>
  <si>
    <t>Steigerung des Einsatzes erneuerbarer Energien vor Ort in kWh /Jahr/m²</t>
  </si>
  <si>
    <t>Bitte geben Sie die Energie- / C02 Einsparungen in die folgenden Zellen ein</t>
  </si>
  <si>
    <t xml:space="preserve">• Kopie der Energierichtlinie
• Unternehmens-Regeln
• Hervorhebung der relevanten Klauseln
• Nachweis der Maßnahmen
• Zertifikate der Energie-Zulieferer über Anteil Energiefaktor regenerativ
</t>
  </si>
  <si>
    <t xml:space="preserve">• Kopie des Protokolls der Sitzungen
• Tagesordnung 
• Aufzeichnungen und Zeitplan sowie Termine für geplante Besprechungen
</t>
  </si>
  <si>
    <t xml:space="preserve">• Kopie der Aufzeichnung der KPIs und wie sie erfüllt wurden
• Quelle der Daten
</t>
  </si>
  <si>
    <t xml:space="preserve">• Aufzeichnung der Energiekosten der Vorjahre
• Zählerstände
• Analyse der Berechnung der Energieeinsparung
• Art der Technologie für erneuerbare Energie (falls zutreffend)
• Zählerstände
• Analyse der Berechnung der Erhöhung Anteil erneuerbarer Energie
</t>
  </si>
  <si>
    <t xml:space="preserve">• Kopie des Energieausweises
Ausstellungsdatum
ausstellende Behörde
Bewertung
</t>
  </si>
  <si>
    <t xml:space="preserve">• Kopie der Energie-Management-Vereinbarungen
KPIs
</t>
  </si>
  <si>
    <t>• Kopie der Aufzeichnungen zur Überwachung der Verbrauchs-Phasen / Bereiche, wie die Energie überwacht wird</t>
  </si>
  <si>
    <t xml:space="preserve">• Für den Auditor, um sich auf den Anhang, ref 1, beziehen zu können, um beurteilen zu können, welche Interpretationsregeln zur Identifizierung der Art des Nachweises für die Art des Gebäudes / Grundstücks / Organisation erforderlich sind
Interview und Beobachtungen der Mitarbeiter, um den Grad der Umsetzung zu messen
Fotos
</t>
  </si>
  <si>
    <t xml:space="preserve">• Kopie der Energie-Management-Vereinbarungen
Unternehmensregeln
Aussagen
Namen der führenden Mitarbeiter
Interviews mit Mitarbeitern
</t>
  </si>
  <si>
    <t>Werden Maßnahmen zur Vermeidung unnötiger Abfälle durchgeführt und werden die Abfallströme derart gelenkt, dass Umweltbelastungen vermieden werden?</t>
  </si>
  <si>
    <t>In welchem Umfang werden Abfallmanagement-Vereinbarungen/Richtlinien erstellt, die Ziele setzen und die Umsetzung verfolgen?</t>
  </si>
  <si>
    <t xml:space="preserve">Abfallmengen werden aufgezeichnet </t>
  </si>
  <si>
    <t>Ziele zum Abfallmanagement sind festgelegt und werden überwacht</t>
  </si>
  <si>
    <t>Abfallmanagement-System ist eingeführt und wird umgesetzt</t>
  </si>
  <si>
    <t>Abfallaufkommen wird überprüft</t>
  </si>
  <si>
    <t>Seminare / Schulungen werden für alle Mitarbeiter in Bezug auf Abfallvermeidung und -management durchgeführt</t>
  </si>
  <si>
    <t>Es werden offizielle, regelmäßige Fortbildungen einschließlich gesetzliche Vorgaben und deren Einhaltungen für Mitarbeiter, die für Abfallthemen verantwortlich sind, durchgeführt</t>
  </si>
  <si>
    <t>Einzelne Mitarbeiter und / oder Verantwortliche werden identifiziert, die verantwortlich sind für die Umsetzung der Abfallrichtlinien, Ziele und Vorgaben</t>
  </si>
  <si>
    <t>beinhaltet Verfahren, die  Feedback in Prozesse oder Richtlinien aufnehmen</t>
  </si>
  <si>
    <t>Verbesserungs-Ziele werden umgesetzt in Einstimmung mit den Abfallbestimmungen (Vermeidung,
 Vorbereitung zur Wiederverwendung,
 Recycling,  sonstige Verwertung, z.B. energetische Verwertung, Beseitigung) und mit best practice (soweit vorhanden)</t>
  </si>
  <si>
    <t>Mitarbeiter, die für das Abfallmanagement verantwortlich sind, arbeiten in enger Abstimmung mit dem Entsorger zusammen, um einen effzienten Umgang mit Abfall sicherzustellen</t>
  </si>
  <si>
    <t>Die EMS beinhaltet Prozesse, die in  veröffentlichten Leitlinien, Benchmarking usw. eine Prüfung gegenüber der eigenen Peer Group zulassen</t>
  </si>
  <si>
    <t>Wieviele Abfallarten werden getrennt?</t>
  </si>
  <si>
    <t>Wieviele Abfallarten werden erfasst und überwacht?</t>
  </si>
  <si>
    <t>Wieviele Abfallarten werden aktiv gemanaged, um eine Reduzierung zu erreichen?</t>
  </si>
  <si>
    <t>Welche Abfallmanagementprozesse wurden eingeführt, um Kontrollen zu erleichtern?</t>
  </si>
  <si>
    <t xml:space="preserve">Wie häufig wird die innerbetriebliche Abfallbilanz geprüft? </t>
  </si>
  <si>
    <t>Wieviel Prozent der gesetzten jährlichen Abfallmanagementziele wurden erreicht?</t>
  </si>
  <si>
    <t>Wieviel Prozent der jährlichen Abfallreduzierungen oder -ziele wurden erreicht?</t>
  </si>
  <si>
    <t>Was ist die Gesamtmenge an Abfällen, die zu Deponien befördert wurde? (Bitte geben Sie Daten in Tonnen an).
Daten müssen in konsistenter Einheit angegeben werden und für den gleichen Zeitraum erfasst werden wie die zur Verfügung gestellten Daten oben.</t>
  </si>
  <si>
    <t>Was ist die Gesamtmenge der Abfälle, die nicht deponiert wird? (Bitte geben Sie Daten in Tonnen an).
Daten müssen in konsistenter Einheit angegeben werden und für den gleichen Zeitraum erfasst werden wie die zur Verfügung gestellten Daten unten.</t>
  </si>
  <si>
    <t xml:space="preserve">In welchem Umfang werden die Mindestanforderungen der regionalen und internationalen Abfallrahmenrichtlinien und andere Richtlinien übererfüllt? </t>
  </si>
  <si>
    <t>Was ist die Gesamtmenge der Abfälle, die Müllverbrennungsanlagen zugeführt wird? (Bitte geben Sie Daten in Tonnen an).
Daten müssen in konsistenter Einheit angegeben werden und für den gleichen Zeitraum erfasst werden wie die zur Verfügung gestellten Daten unten.</t>
  </si>
  <si>
    <t xml:space="preserve">• Kopie der Abfall-Management-Vereinbarungen
• Unternehmens-Regeln 
• Hervorhebung der relevanten Klauseln
• Nachweis der Maßnahmen
• Fotos
• Beschreibung der Methode
• Art der verdichteten Abfälle
</t>
  </si>
  <si>
    <t>• Kopie des jährlichen Prüfberichts Abfall
• Kopie der Aufzeichnungen vor Ort zusammen mit Rechnungen des Entsorgungsunternehmens
• Fotos
• Interviews mit Mitarbeitern</t>
  </si>
  <si>
    <t>• Kopie des Lageplans mit Angaben zur Abfall-Lagerfläche
• Standort der Abfalllagerflächen zur visuellen Inspektion durch den Auditor
• Fotos von Behältern vor Ort
• Interviews mit Mitarbeitern</t>
  </si>
  <si>
    <t>• Kopie des Protokolls der Sitzungen
• Tagesordnung 
• Aufzeichnungen und Zeitplan sowie Termine für geplante Besprechungen</t>
  </si>
  <si>
    <t>• Kopie der Aufzeichnung der KPIs und wie sie erfüllt wurden
• Quelle der Daten</t>
  </si>
  <si>
    <t>• Kopie des Entsorgungsnachweises geschlüsselt nach Abfallart und -menge</t>
  </si>
  <si>
    <t>• Kopie der Messergebnisse</t>
  </si>
  <si>
    <t>Welche Massnahmen werden ergriffen, um unnötige Wasserverbräuche zu vermeiden?</t>
  </si>
  <si>
    <t>In welchem Umfang existieren Wassermanagement-Vereinbarungen, die Ziele setzen und die Umsetzung verfolgen?</t>
  </si>
  <si>
    <t>Wurden die Wassermanagementziele  erreicht?</t>
  </si>
  <si>
    <t>Wieviel Prozent der Ziele zur Wasserreduzierung wurden erreicht?</t>
  </si>
  <si>
    <t xml:space="preserve">In welchem Umfang werden die Mindestanforderungen der regionalen und internationalen Abwasserrahmenrichtlinien und andere Richtlinien übererfüllt? </t>
  </si>
  <si>
    <t>Was ist die Gesamtmenge an verbrauchtem Wasser in m³ während des letzten Kalenderjahrs?</t>
  </si>
  <si>
    <t xml:space="preserve"> Wasserverbräuche werden aufgezeichnet </t>
  </si>
  <si>
    <t>Ziele zum Wassermanagement sind festgelegt und werden ueberwacht</t>
  </si>
  <si>
    <t>Wassermanagement-System ist eingeführt und wird umgesetzt</t>
  </si>
  <si>
    <t>Wasserverbräuche werden überprüft</t>
  </si>
  <si>
    <t>Es gibt Initiativen zur Wassereinsparung</t>
  </si>
  <si>
    <t>Seminare / Schulungen werden für alle Mitarbeiter in Bezug auf Wasserverbrauchsminimierung und -management durchgeführt</t>
  </si>
  <si>
    <t xml:space="preserve"> Einzelne Mitarbeiter und / oder Verantwortliche werden identifiziert, die verantwortlich sind für die Umsetzung der Wassereinsparziele und -vorgaben</t>
  </si>
  <si>
    <t>Es werden offizielle, regelmäßige Fortbildungen für Mitarbeiter, die für Wasserverbrauch und -effizienz verantwortlich sind, durchgeführt</t>
  </si>
  <si>
    <t xml:space="preserve">Verbesserungs-Ziele werden umgesetzt in Einstimmung mit den verfügbaren best practice Leitlinien
</t>
  </si>
  <si>
    <t>Alternativ</t>
  </si>
  <si>
    <t>• Kopie der Wasser-Management-Vereinbarungen
• Unternehmens-Regeln 
• Hervorhebung der relevanten Klauseln
• Nachweis der Maßnahmen
• Fotos
• Kopie des Wasserkonzepts</t>
  </si>
  <si>
    <t>• Kopie des jährlichen Wasser-Prüfbericht
• Kopie der Aufzeichnungen 
• Wasserrechnungen
• Zählerstände</t>
  </si>
  <si>
    <t>Anhang</t>
  </si>
  <si>
    <t>Regeln Sie die Umweltbelange durch  Vermeidung und Steuerung von Risiken?</t>
  </si>
  <si>
    <t>Einsatz von umweltschonenden/non-gefährlichen Alternativen, wo immer möglich (mindestens jedoch bei: Reinigungsmitteln, Kühlmitteln, Schmierstoffen, Ölen, Hydraulikflüssigkeiten, Lacken, Klebern, Batterien)</t>
  </si>
  <si>
    <t>Verwenden von volitile organische Verbindungen (VOC), Stickoxide (NOx) und andere Emissionskontrollen</t>
  </si>
  <si>
    <t>Reduzieren und effektive Kontrollen der Auswirkungen von Umweltverschmutzung (mindestens jedoch bei: Beleuchtung, Lärm erzeugenden Anlagen/Ausrüstung, Verkehrslärm)</t>
  </si>
  <si>
    <t>Anwendung von effektiven Maßnahmen/Prozessen im Schadensfall im Einklang mit lokalen oder nationalen oder internationalen Richtlinien und Vorschriften</t>
  </si>
  <si>
    <t>Inwieweit werden Maßnahmen zur Vermeidung von Ummeltverschmutzuzung getroffen und deren Umsetzung überwacht?</t>
  </si>
  <si>
    <t>Umweltrisiken, Einstufungen und Störfälle werden erfasst</t>
  </si>
  <si>
    <t>Ziele sind festgelegt und werden überwacht</t>
  </si>
  <si>
    <t>Umweltrisiken, Einstufungen und Störfälle werden überprüft</t>
  </si>
  <si>
    <t xml:space="preserve">Es gibt Initiativen zur Vorbeugung von Störfällen </t>
  </si>
  <si>
    <t>Seminare / Schulungen werden für alle Mitarbeiter in Bezug auf Störfallvermeidungen durchgeführt</t>
  </si>
  <si>
    <t>Einzelne Mitarbeiter und / oder Verantwortliche werden identifiziert, die verantwortlich sind für das Management bei Störfällen, deren Umsetzung und -vorgaben</t>
  </si>
  <si>
    <t>Es werden offizielle, regelmäßige Fortbildungen für Mitarbeiter, die zur Vermeidung von Umwetbelastungen verantwortlich sind, durchgeführt</t>
  </si>
  <si>
    <t>Es gibt Vorgänge die  Feedback in Prozesse oder Richtlinien aufnehmen</t>
  </si>
  <si>
    <t>Tournusmäßige Wartung und Instandhaltung  von im täglichen Betrieb  befindlichen Maschinen / Anlagen, um Störfälle zur vermeiden</t>
  </si>
  <si>
    <t>Regelmäßige Wartung und Instandhaltung  von im täglichen Betrieb  befindlichen Maschinen / Anlagen, um Störfälle zur vermeiden</t>
  </si>
  <si>
    <t>Sind die Ziele, Vorgaben und Verbesserungen zur Vermeidung von Umweltverschmutzungen während des letzten Kalenderjahrs erreicht worden?</t>
  </si>
  <si>
    <t>Wieviel Prozent der Zielvorgaben und Maßnahmen zur Vermeidung von Umweltverschmutzung wurden währden des letzten Kalenderjahrs erreicht?</t>
  </si>
  <si>
    <t>• Kopie der Analyse der Risiken durch Schadstoffe, Vermeidung und Management
• Hervorhebung der relevanten Klauseln
• Interview und Beobachtungen der Mitarbeiter, um den Grad der Umsetzung zu messen
• Fotos
• Für den Auditor:ref 1, um beurteilen zu können, welche Interpretationsregeln zur Identifizierung der Art des Nachweises für die Art des Gebäudes / Grundstücks / Organisation erforderlich sind</t>
  </si>
  <si>
    <t>• Kopie der Aufzeichnung der KPIs und wie sie erfüllt wurden</t>
  </si>
  <si>
    <t>Energieverbrauch, Energieeffizienz und Lieferung einschließlich der Ziele für die Reduktion des Energieverbrauchs, die in einem Energieplan festgeschrieben sind</t>
  </si>
  <si>
    <t>Wasserverbrauch, Wirtschaftlichkeit und Verschwendung</t>
  </si>
  <si>
    <t>Abfallreduktion und Müllmanagement</t>
  </si>
  <si>
    <t>Reduktion/Kontrolle der Umweltbelastung</t>
  </si>
  <si>
    <t>Reduktion der CO2-Bilanz von Geschäftsreisen</t>
  </si>
  <si>
    <t xml:space="preserve">Verantwortungsbewusste Beschaffung von Produkten und Dienstleistungen </t>
  </si>
  <si>
    <t>Reduktion der CO2-Bilanz der Mitarbeiter von Fahrten zur/von der Arbeitsstelle</t>
  </si>
  <si>
    <t>Entscheidungsprozesse, die nachhaltige Einkaufspolitiken fördern einschließlich der Berücksichtigung von Kosten, Termine und Qualitäten</t>
  </si>
  <si>
    <t>Entscheidungsprozesse, die über Kosten, Termine und Qualitäten auch Nachhaltigkeits- und Umweltaspekte   bei der Budgetplanung berücksichtigen</t>
  </si>
  <si>
    <t>Entscheidungsprozesse, die über Kosten, Termine und Qualitäten auch Nachhaltigkeits- und Umweltaspekte   bei Geschäftsreisen mit Übernachtungen berücksichtigen</t>
  </si>
  <si>
    <t>Flächeninanspruchnahmen, Ökologie und Biodiversität</t>
  </si>
  <si>
    <t xml:space="preserve">Minimalanforderung, dass alle Subunternehmer eine Umweltrichtlinie an wenden </t>
  </si>
  <si>
    <t>CO2-Ausstoß-Ausgleichsrichtlinie</t>
  </si>
  <si>
    <t>Angebot von flexiblen Arbeitsverhältnissen, um unnötigen Reiseaufwand zu minimieren (Web-Konferenzen u.a.)</t>
  </si>
  <si>
    <t>Angebot von Arbeitsmöglichkeiten von zu Hause aus, um unnötigen Reiseaufwand zu reduzieren</t>
  </si>
  <si>
    <t>Werden nachhaltigkeits- und umweltschutzrelevante Aspekte  bei der Materialbeschaffung berücksichtigt und schliessen diese einen Prozess der Entscheidungsfindung für die Materialbeschaffung ein, die einer hierarchischen Logik folgt?</t>
  </si>
  <si>
    <t>Sind Management-Vereinbarungen für die Materialbeschaffung vorhanden, die Ziele setzen und die Einführung prüfen?</t>
  </si>
  <si>
    <t>Ein Management-System ist eingeführt und wird umgesetzt</t>
  </si>
  <si>
    <t>Management-Vereinbarungen enthalten Prozesse, um das Feedback von Mitarbeitern, Kunden und anderen zu implementieren</t>
  </si>
  <si>
    <t>Die Materialbeschaffung wird auf Bedarf, Umfang und Nachhaltigkeitskriterien überprüft</t>
  </si>
  <si>
    <t xml:space="preserve">Es gibt Initiativen zur umweltverträglichen Materialbeschaffung </t>
  </si>
  <si>
    <t>Seminare / Schulungen werden für alle Mitarbeiter in Bezug auf Materialbeschaffung durchgeführt</t>
  </si>
  <si>
    <t xml:space="preserve"> Einzelne Mitarbeiter und / oder Verantwortliche werden identifiziert, die verantwortlich sind für die Materialbeschaffung</t>
  </si>
  <si>
    <t xml:space="preserve">Verbesserungs-Ziele werden umgesetzt in Einstimmung mit verfügbaren best practice Leitlinien
</t>
  </si>
  <si>
    <t>Vorhandensein und Fortschreibung einer Liste akzeptierter Hersteller/Lieferanten für alle Materialien</t>
  </si>
  <si>
    <t>Welche der folgenden Maßnahmen werden bei der Lieferantenauswahl ergriffen?</t>
  </si>
  <si>
    <t>Wieviel Prozent der Lieferanten müssen den Nachweis einer innerbetrieblichen Qualitätspolitik nachweisen (nicht notwendigerweise zertifiziert)?</t>
  </si>
  <si>
    <t>Wieviel Prozent der Lieferanten müssen den Nachweis eines innerbetrieblichen Umweltmanagementsystestems nachweisen (nicht notwendigerweise zertifiziert)?</t>
  </si>
  <si>
    <t>Wieviel Prozent der Lieferanten müssen eine unabhängige Zertifizierung durch Dritte zu einem Qualitätsmanagement-Standart wie z. B. nach ISO 9001 oder vergleichbarem aufweisen?</t>
  </si>
  <si>
    <t>Wieviel Prozent der Lieferanten müssen eine unabhängige Zertifizierung durch Dritte zu einem Umweltmanagement-Standart wie z. B. nach ISO 14001 oder vergleichbarem aufweisen?</t>
  </si>
  <si>
    <t>Wieviel Prozent der Lieferanten müssen eine unabhängige Zertifizierung durch Dritte zu einer Verantwortungsvollen Beschaffungsstandard wie z. B. nach dem Internationalen BES 6001 oder vergleichbarem aufweisen?</t>
  </si>
  <si>
    <t>Sind die Ziele und Verbesserungen in der Materialbeschaffung während des letzten Kalenderjahrs erreicht worden?</t>
  </si>
  <si>
    <t>Wieviel Prozent Verbesserungen bezogen auf die Materialbeschaffung sind erreicht worden?</t>
  </si>
  <si>
    <t>Reduzieren/Regeln Sie die negativen Auswirkungen auf die Umwelt, die mit den folgenden Transport-Anforderungen verbunden sind?</t>
  </si>
  <si>
    <t>Fahrten zur Arbeitsstätte</t>
  </si>
  <si>
    <t>Geschäftsreisen</t>
  </si>
  <si>
    <t>Besucher-/Kundenverkehre</t>
  </si>
  <si>
    <t>Anlieferungen</t>
  </si>
  <si>
    <t>In welchem Umfang werden Transport-Management-Vereinbarungen umgesetzt, die Ziele setzen und deren Umsetzung überwacht werden?</t>
  </si>
  <si>
    <t>Auswirkungen der Geschäftsreisen werden gemessen und dokumentiert</t>
  </si>
  <si>
    <t>Auswirkungen der Fahrten zur Arbeitsstätte werden gemessen und dokumentiert</t>
  </si>
  <si>
    <t>Auswirkungen von Besucher-/Kundenverkehren werden gemessen und dokumentiert</t>
  </si>
  <si>
    <t>Auswirkungen der Geschäftsreisen werden überprüft</t>
  </si>
  <si>
    <t>Auswirkungen der Fahrten zur Arbeitsstätte werden überprüft</t>
  </si>
  <si>
    <t>Auswirkungen der Besucher-/Kundenverkehre werden überprüft</t>
  </si>
  <si>
    <t>Mitarbeiter werden ermutigt, den Transport-Hierarchien (MIV, ÖPNV usw.) zu folgen, um den CO2-Ausstoß zu minimieren durch die Wahl der Beförderungsmittel (Auto, Flugzeug, Fahrrad usw.)</t>
  </si>
  <si>
    <t>Es gibt Initiativen, um das auto-basierte Verkehrsaufkommen zu minimieren</t>
  </si>
  <si>
    <t>Es gibt Initiativen, um das Reisen mit dem Flugzeug zu minimieren</t>
  </si>
  <si>
    <t>Es gibt finanzielle Anreize, um die Nutzung von CO2-armen Verkehrsmitteln zu fördern</t>
  </si>
  <si>
    <t>CO2-arme Verkehrsmittel werden für Mitarbeiter und Kunden zur Verfügung gestellt</t>
  </si>
  <si>
    <t>Einzelne Mitarbeiter und / oder Verantwortliche werden identifiziert, die verantwortlich sind für die Einführung von Transportrichtlinien und -zielen</t>
  </si>
  <si>
    <t>Es werden offizielle, regelmäßige Fortbildungen für Mitarbeiter, die für Transportthemen verantwortlich sind, durchgeführt</t>
  </si>
  <si>
    <t>beinhaltet Verfahren, die  Feedback in Prozesse oder -Richtlinien aufnehmen</t>
  </si>
  <si>
    <t xml:space="preserve">Lieferungen werden so terminiert, dass negative Umweltauswirkungen minimiert werden </t>
  </si>
  <si>
    <t>Gibt es am Standort eine Vereinbarung mit den Betreibern des ÖPNV um die Anreise zum Standort zu verbessern und sicherzustellen, dass Informationen jederzeit für die Besucher und Mitarbeiter abrufbar sind?</t>
  </si>
  <si>
    <t>Werden am Standort Informationen zu der Lage der nächstgelegenen Nahversorgung, wie beispielsweise Supermärkte oder Poststellen, den Nutzern zur Verfügung gestellt?</t>
  </si>
  <si>
    <t>Wieviel Prozent der gesetzten Ziele bezogen auf Transport wurden umgesetzt?</t>
  </si>
  <si>
    <t xml:space="preserve">Wieviel Prozent Verbesserungen bezogen auf den Transport sind erreicht worden? </t>
  </si>
  <si>
    <t xml:space="preserve">Wie hoch ist das gesamte Verkehraufkommen der Mitarbeiter im Gebäude, summiert auf das Jahr und aufgeteilt auf die verschiedenen Verkehrsträger in km? </t>
  </si>
  <si>
    <t>Bitte geben Sie die Daten in die folgenden Zellen ein</t>
  </si>
  <si>
    <t>Pkw (km/Jahr)</t>
  </si>
  <si>
    <t>Zug (km/Jahr)</t>
  </si>
  <si>
    <t>U-/S-Bahn (km/Jahr)</t>
  </si>
  <si>
    <t>Bus (km/Jahr)</t>
  </si>
  <si>
    <t>Motorrad (km/Jahr)</t>
  </si>
  <si>
    <t>Fahrrad/ zu Fuß (km/Jahr)</t>
  </si>
  <si>
    <t>Wie hoch ist das Verkehrsaufkommen ausgelöst durch Geschäftsreisen?</t>
  </si>
  <si>
    <t>Langstreckenflüge, mehr als 7 Stunden häufig unter Einbeziehung interkontinentale Reisen
(km/Jahr)</t>
  </si>
  <si>
    <t>Kurzstreckenflüge,  3200 km / 4.5 Stunden
(km/Jahr)</t>
  </si>
  <si>
    <t>Inlandsflüge, bis zu 800 km / 1 Stunde
(km/Jahr)</t>
  </si>
  <si>
    <t xml:space="preserve">Wie hoch ist der Güterverkehr von Waren für die Anlieferung zum Gebäude? </t>
  </si>
  <si>
    <t>Schwerlasttransporter (HGV) (km/Jahr)</t>
  </si>
  <si>
    <t>Lastkraftwagen (LGV) (km/Jahr)</t>
  </si>
  <si>
    <t>Transporter (km/Jahr)</t>
  </si>
  <si>
    <t>Schienengüterverkehr (Tonnen km/Jahr)</t>
  </si>
  <si>
    <t>Schiffsfracht (Tonnen km/Jahr)</t>
  </si>
  <si>
    <t>kleine Tanker (Eigenlast - 844 t)</t>
  </si>
  <si>
    <t>große Tanker (Eigenlast - 18371 t)</t>
  </si>
  <si>
    <t>sehr große Tanker  (Eigenlast - 100000 t)</t>
  </si>
  <si>
    <t>kleine Massengutfrachter  (Eigenlast - 1720 t)</t>
  </si>
  <si>
    <t>große Massengutfrachter  (Eigenlast - 14201 t)</t>
  </si>
  <si>
    <t>sehr große Massengutfrachter (Eigenlast - 70000 t)</t>
  </si>
  <si>
    <t>kleine Containerschiffe (Eigenlast - 2500 t)</t>
  </si>
  <si>
    <t>große Containerschiffe (Eigenlast - 20000 t)</t>
  </si>
  <si>
    <t>Langstreckenluftverkehr (t km/Jahr)</t>
  </si>
  <si>
    <t>Kurzstreckenluftverkehr (t km/Jahr)</t>
  </si>
  <si>
    <t>Inlandsluftverkehr (t km/Jahr)</t>
  </si>
  <si>
    <t>Gesundheit u. Wohlbefinden</t>
  </si>
  <si>
    <t>Werden folgende Kernthemen gemessen, überwacht und verwaltet?</t>
  </si>
  <si>
    <t>Gibt es Management-Vereinbarungen, die Ziele zu Gesundheit und Nutzerkomfort setzen und und die Umsetzung überwachen?</t>
  </si>
  <si>
    <t>Wieviel Prozent der festgelegten Ziele in Bezug auf Gesundheit und Nutzerkomfort wurde erreicht?</t>
  </si>
  <si>
    <t>Wieviel Prozent Verbesserungen und Ziele bezogen auf Gesundheit und Nutzerkomfort wurden erreicht?</t>
  </si>
  <si>
    <t>Boden u. Ökologie</t>
  </si>
  <si>
    <t>Anlage</t>
  </si>
  <si>
    <t>Fähigkeiten und Fertigkeiten der Mitarbeiter</t>
  </si>
  <si>
    <t>Mitarbeiterzufriedenheit</t>
  </si>
  <si>
    <t xml:space="preserve">Komfort am Arbeitsplatz </t>
  </si>
  <si>
    <t>Produktivität</t>
  </si>
  <si>
    <t>kontinuierliche berufliche Entwicklung</t>
  </si>
  <si>
    <t>Effektivitaet des Managements</t>
  </si>
  <si>
    <t>soziale Interaktion / Teambuilding</t>
  </si>
  <si>
    <t>Gesundheits- und Nutzerkomfort-Kriterien der Mitarbeiter sind ausgewertet und protokolliert</t>
  </si>
  <si>
    <t>Änderungen der Gesundheits- und Nutzerkomfort-Kriterien werden überprüft und berichtet</t>
  </si>
  <si>
    <t>Nutzerzufriedenheitsumfragen werden mindestens jedes Jahr durchgeführt</t>
  </si>
  <si>
    <t>Ein Feedback-Prozess für Kunden und Besucher ist eingeführt</t>
  </si>
  <si>
    <t>Einzelne Mitarbeiter und / oder Verantwortliche werden identifiziert, die verantwortlich sind Ziele und Richtlinien zur Gesundheit, Nutzerkomfort und Sicherheitsaspekte</t>
  </si>
  <si>
    <t>Schilder, Hinweise und Plakate sind an geeigneten Stellen angebracht, die sensible Bereiche für  Gesundheit und Sicherheit markieren</t>
  </si>
  <si>
    <t>Es gibt Initiativen zur Minimierung von Gesundheitsrisiken und zur Förderungen des Nutzerkomforts auf dem betreffenden Grundstück und Gebäude</t>
  </si>
  <si>
    <t>Seminare / Schulungen werden für alle Mitarbeiter in Bezug auf Gesundheit und Nutzerkomfort durchgeführt</t>
  </si>
  <si>
    <t>Es werden offizielle, regelmäßige Fortbildungen für Mitarbeiter, die für Gesundheit und Nutzerkomfort  verantwortlich sind, durchgeführt</t>
  </si>
  <si>
    <t xml:space="preserve">Verbesserungs-Ziele werden umgesetzt in Einstimmung mit verfügbaren best practice Leitlinien (einschließlich Komfort am Arbeitsplatz und Mitarbeiter-Management)
</t>
  </si>
  <si>
    <t>Regelmäßige Mitarbeiterinformationen zu Gesundheit, Sicherheit und Nutzerkomfort werden bereitgestellt (z.B. Schwarzes Brett, Intranet, Statistiken)</t>
  </si>
  <si>
    <t>Ein Mitarbeiter-Förderugssystem ist vorhanden, welches Unabhängig von der jeweiligen Mitarbeiterleistung ist</t>
  </si>
  <si>
    <t>Leistet das Unternehmen einen Beitrag zur Ökologie / Förderung der biologischen Vielfalt durch Sponsoring oder aktive Unterstützung?</t>
  </si>
  <si>
    <t>66ENE002: Initiativen bzgl. Energie</t>
  </si>
  <si>
    <t>Frage / Initiative</t>
  </si>
  <si>
    <t>Komentar Kunde</t>
  </si>
  <si>
    <t>Komentar Auditor</t>
  </si>
  <si>
    <t>LED-Bildschirme</t>
  </si>
  <si>
    <t>Energieeffiziente Drucker und Kopierer</t>
  </si>
  <si>
    <t xml:space="preserve">Verwendung von Wasser-Boilern an Stelle von Kesseln </t>
  </si>
  <si>
    <t>Kein zusätzliches Heizen / Kühlen / Lüften</t>
  </si>
  <si>
    <t>Verwenden von Zeitschaltuhren für Geräte</t>
  </si>
  <si>
    <t>Reduzierung der Anzahl von elektrischen Geräten der IT z.B.: Drucker durch Gruppenschaltung</t>
  </si>
  <si>
    <t>Ausschalten von Beleuchtung und Geräten außerhalb der Arbeitszeit</t>
  </si>
  <si>
    <t>Geräte mit geringem Energieverbrauch - Laptops, Thin-Client-Server-basiert</t>
  </si>
  <si>
    <t>Richtlinie zur Reduzierung von Ausdrucken</t>
  </si>
  <si>
    <t>Tipps zum Energiesparen durch z.B. Hinweisen auf IT-Geräten</t>
  </si>
  <si>
    <t>Leitlinien für die Verwendung von Jalousien am Fenster, um Tageslichtnutzung zu maximieren</t>
  </si>
  <si>
    <t>Anleitung zur manuellen Steuerung von Heizung und Kühlung</t>
  </si>
  <si>
    <t>Ausschalten von Geräten anstelle des Standby-Betriebes</t>
  </si>
  <si>
    <t>Energieeffiziente Server</t>
  </si>
  <si>
    <t>Cloud-basierte Server</t>
  </si>
  <si>
    <t>Spannungsoptimierung des Stromnetzes</t>
  </si>
  <si>
    <t>Ref 2 - Abfall</t>
  </si>
  <si>
    <t>03WAS003: Initiativen bzgl. Abfall</t>
  </si>
  <si>
    <t>Büro-Recyclingsysteme, die die wesentlichen Büro-Abfallströme berücksichtigen: Papier, Zeitschriften, Drucker / Tonerkartuschen usw.</t>
  </si>
  <si>
    <t>Recycling-Systeme, die andere Büro-verwandten Abfallströme berücksichtigen: Dosen und Flaschen, Kunststoff, Lebensmittel</t>
  </si>
  <si>
    <t>Verwendung von Recycling-Behältern (z.B. farblich gekennzeichnet), um die Sortierung am Entstehungsort zu unterstützen</t>
  </si>
  <si>
    <t>Doppelseitiges Drucken</t>
  </si>
  <si>
    <t>Vermeidung von Email-Ausdrucken usw.</t>
  </si>
  <si>
    <t>elektronisches Archivieren</t>
  </si>
  <si>
    <t>Richtlinien zur Wiedernutzung von einseitig bedruckten Papieren für Notizen, Drucken von Entwürfen usw.</t>
  </si>
  <si>
    <t>Verwendung von 80g Papier oder leichter</t>
  </si>
  <si>
    <t>Wiederverwendung von Papier</t>
  </si>
  <si>
    <t>Büro-Abfälle für Lebensmittel, die kompostiert werden / zu Biogas verarbeitet werden</t>
  </si>
  <si>
    <t>Richtlinien und Strategien zur Wiederverwendung von Büromaterial wie Ordner, Dokumentumschlägen, Büroklammern usw.</t>
  </si>
  <si>
    <t>Förderung der Mehrfachverwendung von Behältern für Gastronomie und Catering sowie Zubehör wie Tassen, Tellern usw.</t>
  </si>
  <si>
    <t>Richtlinien in Maßnahmen zum Recycling von Einweg-Batterien</t>
  </si>
  <si>
    <t>Durchführung von Büroumfragen und Nutzerumfragen, um  Möglichkeiten zur Minimierung, Recycling von und Umgang mit Abfall zu identifizieren</t>
  </si>
  <si>
    <t>Zusammenarbeit mit einem Abfall-Vertragspartner zur Maximierung der Wiederverwendung sowie des Recyclings und zur Minimierung der Abfalldeponierung</t>
  </si>
  <si>
    <t>Verständnis der Mitarbeiter für das Thema Abfall und Kommunikationsschema</t>
  </si>
  <si>
    <t>Anreize für die Abfallreduzierung durch Mitarbeiter</t>
  </si>
  <si>
    <t>Ref 3 - Wasser</t>
  </si>
  <si>
    <t>Tipps/Leitsysteme für Wassereinsparungen</t>
  </si>
  <si>
    <t>Montage von wassersparenden Geräten in Spülkästen</t>
  </si>
  <si>
    <t>Verringerung des Wasserverbrauchs für die Landschaftspflege durch die Verwendung von Laubdecken, um Feuchtigkeit in den Außenanlagen zu behalten.</t>
  </si>
  <si>
    <t>Aufstellen von Regentonnen zur Regenwassersammlung für die Bewässerung von Außenanlagen</t>
  </si>
  <si>
    <t>Anwendung von Prinzipien der Landschaftsgestaltung für den Gewässerschutz - z.B. Pflanzen, die weniger Wasser benötigen</t>
  </si>
  <si>
    <t>Wasserdruckreduzierung für allgemeine Geräte</t>
  </si>
  <si>
    <t>Reduzierung der Wasserschlauchlänge</t>
  </si>
  <si>
    <t xml:space="preserve">Isolierung der Rohrleitungen </t>
  </si>
  <si>
    <t>Sicherstellung, dass alle wasserverwendende Geräte mit voller Last betrieben werden</t>
  </si>
  <si>
    <t xml:space="preserve">Wasserenthärter sind nachfragegesteuert (z.B.: basierend auf dem Wasserverbrauch anstelle von vorprogrammierten Timern) </t>
  </si>
  <si>
    <t>Nur Geräte, die enthärtetes Wasser benötigen, sind an einem Wasserenthärter angeschlossen</t>
  </si>
  <si>
    <t>Ref 4 - Umwelt</t>
  </si>
  <si>
    <t>26POL005: Prävention von Umweltverschmutzungen und -prüfung von Luft, Boden und Wasser</t>
  </si>
  <si>
    <t>Fragen / Initiative</t>
  </si>
  <si>
    <t xml:space="preserve">Prüfung der chemischen, Öl- und Abfall-Lagerbehälter, auf ihren Verwendungszweck und ihre regelmäßige Inspektion sowie Wartung </t>
  </si>
  <si>
    <t>Verfahren und Schulungen für die sichere Lieferung und Handhabung von Gefahrenstoffen</t>
  </si>
  <si>
    <t>Sicherstellung, dass Waschwasser aus der Reinigung mit Reinigungsmitteln in die Abwasser-Kanalisation abgeleitet wird</t>
  </si>
  <si>
    <t>Prüfung der Drainage-Pläne auf leichte Zugänglichkeit für den Nutzer</t>
  </si>
  <si>
    <t>Angepasste Notfallpläne - Überlaufeinrichtungen oder saugfähiges Material für verschüttetes oder ausgelaufenes Wasser bei der Brandbekämpfung</t>
  </si>
  <si>
    <t>Ref 5 - Material</t>
  </si>
  <si>
    <t>Zusammenarbeit mit Zulieferern, um negative Auswirkungen der Lieferkette zu reduzieren</t>
  </si>
  <si>
    <t>grundlegende Entscheidungsprozesse bezogen auf den Lebenszyklus von Geräten und Verbrauchsmaterialien, unter Berücksichtigung der folgenden Punkte:</t>
  </si>
  <si>
    <t>Zusammenarbeit mit Zulieferern, um Verpackungsmaterial zu verringern</t>
  </si>
  <si>
    <t>Richtlinien zur Prüfung aller Verbrauchsprodukte mindestens alle ein oder zwei Jahre, um Alternativen mit geringeren Umweltbelastungen ausfindig zu machen</t>
  </si>
  <si>
    <t>Verwendung von Reinigungsmitteln, die vollständig biologisch abbaubar bzw. umweltfreundlich sind</t>
  </si>
  <si>
    <t xml:space="preserve">Richtlinie und Beschaffungspolitik, die eine geringe Umweltbelastung durch Drucker gewährleistet (z.B.: Ammoniakfrei, nicht krebserregende Toner usw.) </t>
  </si>
  <si>
    <t>Überprüfen von Meeting-Vereinbarungen, um überflüssige Bestellungen von Erfrischungen, Raumgröße, Ausstattung zu reduzieren</t>
  </si>
  <si>
    <t>Ref 6 - Transport</t>
  </si>
  <si>
    <t>07TRA007: Initiativen bzgl. Transport</t>
  </si>
  <si>
    <t>Programm zum Mitarbeiter-Carsharing</t>
  </si>
  <si>
    <t>Gut beleuchtete Fuß- und Fahrradwege, um Sicherheit zu gewährleisten und ihre Nutzung zu fördern</t>
  </si>
  <si>
    <t>Eingeschränkte Parkmöglichkeiten basierend auf einem bedarfsorientierten Zulassungssystem, das vorrangig für Autofahrer gilt, die spezielle Kriterien erfüllen</t>
  </si>
  <si>
    <t>Parkgebühren</t>
  </si>
  <si>
    <t>Einrichtungen für Videokonferenzen</t>
  </si>
  <si>
    <t>Einrichtungen für Telefon- oder Internetkonferenzen</t>
  </si>
  <si>
    <t>Homeoffice</t>
  </si>
  <si>
    <t xml:space="preserve">Richtlinie zur Kalkulation und Prüfung von CO2- oder äquivalenten Emissionen des Verkehrsaufkommen der Mitarbeiter </t>
  </si>
  <si>
    <t>Mitarbeiter Fuhrpark (mehr als 1 Person pro Kunden-Meeting)</t>
  </si>
  <si>
    <t>Richtlinie für die Nutzung von öffentlichen Verkehrsmitteln bei Geschäftsreisen innerhalb des regionalen Umkreises für Mitarbeiter</t>
  </si>
  <si>
    <t>Alle Fuhrpark-Autos haben CO2-Emissionen innerhalb von VED Band B (101 - 110 CO2 (g/km)) oder besser</t>
  </si>
  <si>
    <t>Alle Mietwagen haben CO2-Emissionen innerhalb von VED Band C (111 - 120 CO2 (g/km)) oder besser</t>
  </si>
  <si>
    <t>CO2 Kompensationsmaßnahmen für Mitarbeiterverkehr</t>
  </si>
  <si>
    <t>Ref 7 - Gesundheit und Wohlbefinden</t>
  </si>
  <si>
    <t>31HEA008: Initiativen zu Gesundheit und Wohlbefinden</t>
  </si>
  <si>
    <t>Klare Kennzeichnung von Gefahrenstellen z.B.: Maschinenräume</t>
  </si>
  <si>
    <t>Bereitstellung von komfortabler und steuerbarer Beleuchtung an Arbeitsplätzen</t>
  </si>
  <si>
    <t>Überprüfung der Innenraumluftqualität und vorbeugende Maßnahmen zur Behebung von Unregelmäßigkeiten</t>
  </si>
  <si>
    <t>Vermeidung der Verwendung von Geräten wie Drucker und Fotokopierern ohne eine adäquate Ventilation</t>
  </si>
  <si>
    <t>System für Mitarbeiter-Feedback bezüglich des Nutzerkomforts in dem Gebäude</t>
  </si>
  <si>
    <t>Bereitstellung oder Unterstützung der Nutzung von Sportanlagen</t>
  </si>
  <si>
    <t>Förderung gemeinschaftlicher Aktivitäten - Teambuilding-Aktivitäten, Organisation von gesellschaftlichen Veranstaltungen usw.</t>
  </si>
  <si>
    <t>Bereitstellung eines Erfrischungsangebotes z.B.: Kantine/Restaurant, Angebot an Heiß- und Kaltgetränken, Verkaufsautomaten usw.</t>
  </si>
  <si>
    <t>Bereitstellung von Pausenbereichen oder Mitarbeiter-Lounges innerhalb des Gebäudes</t>
  </si>
  <si>
    <t>Externe Pausenbereiche</t>
  </si>
  <si>
    <t>Bereitstellung eines Gesundheitsplans für Mitarbeiter, z.B.: Mitarbeiternachlass für private Gesundheitseinrichtungen, Unternehmensnachlass für Fitness-Clubs, usw.</t>
  </si>
  <si>
    <t>Es gib keine Umweltmanagementrichtlinie und/oder -verfahren</t>
  </si>
  <si>
    <t>Es wird zurzeit eine Umweltmanagementrichtlinie und/oder -verfahren entwickelt</t>
  </si>
  <si>
    <t>Es wird zurzeit eine Umweltmanagementrichtlinie und/oder -verfahren entwickelt mit dem Ziel, innerhalb von 2 Jahren umgesetzt zu werden</t>
  </si>
  <si>
    <t>Es gib eine Umweltmanagementrichtlinie und/oder -verfahren, die bereits vom Vorstand/Geschäftsführung verabschiedet wurde</t>
  </si>
  <si>
    <t xml:space="preserve">Es wurde eine Umweltmanagementrichtlinie und/oder -verfahren unter konsultativer Einbeziehung aller Beteiligten basierend auf den Leitlinien der ISO 14001 (oder vergleichbar) entwickelt </t>
  </si>
  <si>
    <t>Alternative</t>
  </si>
  <si>
    <t>Alle Umweltaspekte und alle Präventionsmaßnahmen wurden identifiziert und definiert</t>
  </si>
  <si>
    <t>Alle Umweltaspekte bzgl. des Gebäudes wurden regelmäßig überprüft/bewertet</t>
  </si>
  <si>
    <t>Ziele wurden festgelegt und überprüft, um sicherzustellen, dass Maßnahmen abschließend umgesetzt sind</t>
  </si>
  <si>
    <t>Management-Vereinbarungen umfassen Verfahren, die das Feedback von Mitarbeitern, Kunden und anderen Stakeholdern mitaufnehmen</t>
  </si>
  <si>
    <t>Für den Fall von Umweltunfällen wurde ein Notfallplan eingeführt</t>
  </si>
  <si>
    <t>Es werden offizielle, regelmäßige Fortbildungen für die leitenden Mitarbeiter des Umwelt-Management-Teams durchgeführt</t>
  </si>
  <si>
    <t>Umweltmanagement-System (EMS) seit mind. 3 Jahren nach ISO 14001 mit unabhängigen Prüfungen im Rahmen von Audits/Zertifizierungen</t>
  </si>
  <si>
    <t>Die EMS wird zurzeit entwickelt</t>
  </si>
  <si>
    <t>Keine der Ziele wurden erreicht</t>
  </si>
  <si>
    <t>Alle Ziele wurden erreicht</t>
  </si>
  <si>
    <t>&lt; 25% der Ziele wurden erreicht</t>
  </si>
  <si>
    <t>≥ 25% der Ziele wurden erreicht</t>
  </si>
  <si>
    <t>≥ 50% der Ziele wurden erreicht</t>
  </si>
  <si>
    <t>≥ 75% der Ziele wurden erreicht</t>
  </si>
  <si>
    <t>mindestens vierteljährlich</t>
  </si>
  <si>
    <t>unregelmäßig</t>
  </si>
  <si>
    <t>nie</t>
  </si>
  <si>
    <t>Ja. Interner Bericht, der nicht unabhängig verifiziert ist.</t>
  </si>
  <si>
    <t>Ja. Bericht wird von einer unabhängigen Prüfstelle überprüft und ist öffentlich zugänglich</t>
  </si>
  <si>
    <t>Ja (mit qualitativen Zielen)</t>
  </si>
  <si>
    <t>Reduktion des Energieverbrauchs</t>
  </si>
  <si>
    <t>Energieeffizienz</t>
  </si>
  <si>
    <t>Optimierung des Stromverbrauchs durch energiesparende Techniken</t>
  </si>
  <si>
    <t>Wechsel zum Energielieferanten, der "Grüne Energien" oder ähnliches vertreibt</t>
  </si>
  <si>
    <t>mindestens halbjährlich</t>
  </si>
  <si>
    <t>mindestens jährlich</t>
  </si>
  <si>
    <t>Es ist keine Verbesserung zur Energieeffizienz geschafft worden</t>
  </si>
  <si>
    <t>70ENE002</t>
  </si>
  <si>
    <t>Management-Vereinbarungen zur Abfalltrennung und -reduktion</t>
  </si>
  <si>
    <t>Management-Vereinbarungen zum Abfallrecycling</t>
  </si>
  <si>
    <t>Management-Vereinbarungen zur Kompostierung, Energiegewinnung aus Abfall, Biogas-Produktion usw.</t>
  </si>
  <si>
    <t>Recycelter Abfall wird vor Verlassen des Grundstücks gepresst, um das Volumen  und/oder negative Umweltwirkungen zu reduzieren</t>
  </si>
  <si>
    <t>4 oder mehr Abfallarten werden sortiert</t>
  </si>
  <si>
    <t>3 Abfallarten werden sortiert</t>
  </si>
  <si>
    <t>2 Abfallarten werden sortiert</t>
  </si>
  <si>
    <t>keine Sortierung der Abfälle</t>
  </si>
  <si>
    <t>4 oder mehr Abfallarten werden erfasst und überwacht</t>
  </si>
  <si>
    <t>3 Abfallarten werden erfasst und überwacht</t>
  </si>
  <si>
    <t>2 Abfallarten werden erfasst und überwacht</t>
  </si>
  <si>
    <t>keine Abfälle werden erfasst und überwacht</t>
  </si>
  <si>
    <t>4 oder mehr Abfallarten werden aktiv gemanaged</t>
  </si>
  <si>
    <t>3 Abfallarten werden aktiv gemanaged</t>
  </si>
  <si>
    <t>2 Abfallarten werden aktiv gemanaged</t>
  </si>
  <si>
    <t>keine Abfälle werden aktiv gemanaged</t>
  </si>
  <si>
    <t>Sammlung in separaten Behältern am Entstehungsort</t>
  </si>
  <si>
    <t>Behälter sind eindeutig für Abfallarten gekennzeichnet</t>
  </si>
  <si>
    <t>klar gekennzeichnete Abfallbehälter für Lebensmittel  an geeigneten Standorten</t>
  </si>
  <si>
    <t>klar gekennzeichnete Abfallbehälter für schadstoffbelastete Abfälle wie Batterien an geeigneten Standorten</t>
  </si>
  <si>
    <t>Alle Ziele  des Abfallmanagements wurden im letzten Kalenderjahr erreicht</t>
  </si>
  <si>
    <t>≥ 75% der Ziele  des Abfallmanagements wurden im letzten Kalenderjahr erreicht</t>
  </si>
  <si>
    <t>≥ 50% der Ziele des Abfallmanagements wurden im letzten Kalenderjahr erreicht</t>
  </si>
  <si>
    <t>≥ 25% der Ziele des Abfallmanagements wurden im letzten Kalenderjahr erreicht</t>
  </si>
  <si>
    <t>&lt; 25% der Ziele des Abfallmanagements wurden im letzten Kalenderjahr erreicht</t>
  </si>
  <si>
    <t>Es wurden keine Ziele des letzten Kalenderjahres erreicht</t>
  </si>
  <si>
    <t>Alle Ziele  der Verbesserungen und geplanten Ziele zur Abfallminimierung und -management wurden im letzten Kalenderjahr erreichtt</t>
  </si>
  <si>
    <t>≥ 75% der Verbesserungen und geplanten Ziele zur Abfallminimierung und -management wurden im letzten Kalenderjahr erreicht</t>
  </si>
  <si>
    <t>≥ 50% der Verbesserungen und geplanten Ziele zur Abfallminimierung und -management wurden im letzten Kalenderjahr erreicht</t>
  </si>
  <si>
    <t>≥ 25% der Verbesserungen und geplanten Ziele zur Abfallminimierung und -management wurden im letzten Kalenderjahr erreicht</t>
  </si>
  <si>
    <t>&lt; 25% der Verbesserungen und geplanten Ziele zur Abfallminimierung und - management wurden im letzten Kalenderjahr erreicht</t>
  </si>
  <si>
    <t xml:space="preserve">eine Messung zur Einhaltung </t>
  </si>
  <si>
    <t xml:space="preserve">zwei Messungen zur Einhaltung </t>
  </si>
  <si>
    <t xml:space="preserve">drei und mehr Messungen zur Einhaltung </t>
  </si>
  <si>
    <t>Einkauf und Betrieb von wassersparenden technischen Anlagen und Maschinen</t>
  </si>
  <si>
    <t>Reduzierung des Wasserbedarfs</t>
  </si>
  <si>
    <t>Wassersammlung auf dem Grundstück durch Regenwasserrückhaltung oder eines Wasser-Recycling-Systems</t>
  </si>
  <si>
    <t>Richtlinien zur Instandhaltung von Wassersystemen</t>
  </si>
  <si>
    <t>&lt; 25% der  Ziele zur Wassermanagementrichtlinie wurden im letzten Kalenderjahr erreicht</t>
  </si>
  <si>
    <t>≥ 25% der  Ziele zur Wassermanagementrichtlinie wurden im letzten Kalenderjahr erreicht</t>
  </si>
  <si>
    <t>≥ 50% der  Ziele zur Wassermanagementrichtlinie wurden im letzten Kalenderjahr erreicht</t>
  </si>
  <si>
    <t>≥ 75% der  Ziele zur Wassermanagementrichtlinie wurden im letzten Kalenderjahr erreicht</t>
  </si>
  <si>
    <t>Alle Ziele  zur Wassermanagementrichtlinie wurden im letzten Kalenderjahr erreicht</t>
  </si>
  <si>
    <t>&lt; 25% der geplanten Ziele zum effizienten Umgang mit Wasser wurden erreicht</t>
  </si>
  <si>
    <t>≥ 25% der geplanten Ziele zum effizienten Umgang mit Wasser wurden erreicht</t>
  </si>
  <si>
    <t>≥ 50% der geplanten Ziele zum effizienten Umgang mit Wasser wurden erreicht</t>
  </si>
  <si>
    <t>≥ 75% der geplanten Ziele zum effizienten Umgang mit Wasser wurden erreicht</t>
  </si>
  <si>
    <t>Alle Ziele  zum effizienten Umgang mit Wasser wurden erreicht</t>
  </si>
  <si>
    <t>Zu welchen prozentualen Anteil hat sich die Verringerung der Umweltverschmutzung im letzten Kalenderjahr verbessert?</t>
  </si>
  <si>
    <t>Es gab keine Verringerung der Umweltverschmutzung innerhalb des letzten Kalenderjahres</t>
  </si>
  <si>
    <t>&lt; 25% Verringerung der Umweltverschmutzung im letzten Kalenderjahr</t>
  </si>
  <si>
    <t>≥ 25% Verringerung der Umweltverschmutzung im letzten Kalenderjahr</t>
  </si>
  <si>
    <t>≥ 50% Verringerung der Umweltverschmutzung im letzten Kalenderjahr</t>
  </si>
  <si>
    <t>≥75% Verringerung der Umweltverschmutzung im letzten Kalenderjahr</t>
  </si>
  <si>
    <t>Es gibt Verfahren, um die Nachfrage aller relevanten Verbrauchsmaterialien zu senken</t>
  </si>
  <si>
    <t>Es gibt Verfahren zur Berücksichtigung der Auswirkungen auf Emission wie Recyclingfähigkeit, niedriger Energieverbrauch, Wiederverwendbarkeit, Nachhaltigkeit, Lebenszyklus</t>
  </si>
  <si>
    <t>Verantwortungsvolle Beschaffungsrichtlinien werden umgesetzt mit  Übereinstimmung auf internationalen Standards wie PEFC, FSC,  BES 6001  o.ä.</t>
  </si>
  <si>
    <t>Minimierung der Umweltauswirkungen von Lieferungen</t>
  </si>
  <si>
    <t>Es wird ein Fragebogen/Umfrage bei den Lieferanten eingesetzt</t>
  </si>
  <si>
    <t>Ortsbesuche und Audits werden durchgeführt</t>
  </si>
  <si>
    <t>Keiner</t>
  </si>
  <si>
    <t>&lt; 25% der Zulieferer</t>
  </si>
  <si>
    <t>≥ 25% der Zulieferer</t>
  </si>
  <si>
    <t>≥ 50% der Zulieferer</t>
  </si>
  <si>
    <t>≥ 75% der Zulieferer</t>
  </si>
  <si>
    <t>100% der Zulieferer</t>
  </si>
  <si>
    <t>Es sind keine Verbesserungen erreicht worden</t>
  </si>
  <si>
    <t>&lt;25% der Verbesserungen zur Material- und Produktbeschaffung wurden erreicht</t>
  </si>
  <si>
    <t>≥25% der Verbesserungen zur Material- und Produktbeschaffung wurden erreicht</t>
  </si>
  <si>
    <t>≥50% der Verbesserungen zur Material- und Produktbeschaffung wurden erreicht</t>
  </si>
  <si>
    <t>≥75% der Verbesserungen zur Material- und Produktbeschaffung wurden erreicht</t>
  </si>
  <si>
    <t>Alle Verbesserungen zur Material- und Produktbeschaffung wurden erreicht</t>
  </si>
  <si>
    <t>Alle Ziele zur Transport-Management-Richtlinie wurden im letzten Kalenderjahr erreicht</t>
  </si>
  <si>
    <t>&lt;25% der Ziele zur Transport-Management-Richtlinie wurden im letzten Kalenderjahr erreicht</t>
  </si>
  <si>
    <t>≥25% der Ziele zur Transport-Management-Richtlinie wurden im letzten Kalenderjahr erreicht</t>
  </si>
  <si>
    <t>≥50% der Ziele zur Transport-Management-Richtlinie wurden im letzten Kalenderjahr erreicht</t>
  </si>
  <si>
    <t>≥75% der Ziele zur Transport-Management-Richtlinie wurden im letzten Kalenderjahr erreicht</t>
  </si>
  <si>
    <t>Keines der Ziele wurde erreicht</t>
  </si>
  <si>
    <t>Es wurden keine Verbesserungen erreicht</t>
  </si>
  <si>
    <t>&lt;25% der Verbesserungen zur Reduktion von CO2 durch Verkehre wurden erreicht</t>
  </si>
  <si>
    <t>≥25% der Verbesserungen zur Reduktion von CO2 durch Verkehre wurden erreicht</t>
  </si>
  <si>
    <t>≥50% der Verbesserungen zur Reduktion von CO2 durch Verkehre wurden erreicht</t>
  </si>
  <si>
    <t>≥75% der Verbesserungen zur Reduktion von CO2 durch Verkehre wurden erreicht</t>
  </si>
  <si>
    <t>Aller Verbesserungen zur Reduktion von CO2 durch Verkehre wurden erreicht</t>
  </si>
  <si>
    <t>&lt;25% der Verbesserungen oder geplanten Ziele zu Gesundheit und Nutzerkomfort wurden erreicht</t>
  </si>
  <si>
    <t>≥25% der Verbesserungen oder geplanten Ziele zu Gesundheit und Nutzerkomfort wurden erreicht</t>
  </si>
  <si>
    <t>≥50% der Verbesserungen oder geplanten Ziele zu Gesundheit und Nutzerkomfort wurden erreicht</t>
  </si>
  <si>
    <t>≥75% der Verbesserungen zu Gesundheit und Nutzerkomfort wurden erreicht</t>
  </si>
  <si>
    <t>Keine Verbesserung wurde erreicht</t>
  </si>
  <si>
    <t>Alle Verbesserungen zu Gesundheit und Nutzerkomfort wurden erreicht</t>
  </si>
  <si>
    <t>&lt;25% der Ziele zu Gesundheit und Nutzerkomfort wurden im letzten Kalenderjahr erreicht</t>
  </si>
  <si>
    <t>≥25% der Ziele zu Gesundheit und Nutzerkomfort wurden im letzten Kalenderjahr erreicht</t>
  </si>
  <si>
    <t>≥50% der Ziele zu Gesundheit und Nutzerkomfort wurden im letzten Kalenderjahr erreicht</t>
  </si>
  <si>
    <t>≥75% der Ziele zu Gesundheit und Nutzerkomfort wurden im letzten Kalenderjahr erreicht</t>
  </si>
  <si>
    <t>Alle Ziele zu Gesundheit und Nutzerkomfort wurden im letzten Kalenderjahr erreicht</t>
  </si>
  <si>
    <t>Keines der geplanten Ziele wurde erreicht</t>
  </si>
  <si>
    <t>Partnerschaften / Sponsoring oder aktive Unterstützungen wurden mit den lokalen Naturschutz-Organisationen getroffen</t>
  </si>
  <si>
    <t>Partnerschaften / Sponsoring oder aktive Unterstützungen wurden mit den regionalen/nationalen Naturschutz-Organisationen getroffen</t>
  </si>
  <si>
    <t>Partnerschaften / Sponsoring oder aktive Unterstützungen wurden mit den internationalen Naturschutz-Organisationen getroffen</t>
  </si>
  <si>
    <t>Bitte geben Sie die Daten in die folgenden Zellen ein tt/mm/jjjj):</t>
  </si>
  <si>
    <t>Bitte relevante Kästchen anklicken</t>
  </si>
  <si>
    <t>Bitte die relevanten Kästchen anklicken</t>
  </si>
  <si>
    <t>Zurück zu Teil 3 Gebäudenutzer</t>
  </si>
  <si>
    <t>• Kopie der Materialbeschaffungsrichtlinie
• Unternehmens-Regeln
• Hervorhebung der relevanten Klauseln
• Nachweis der Aktionen</t>
  </si>
  <si>
    <t>• Kopie der Beschaffungsrichtlinie
• Unternehmens-Regeln
• Hervorhebung der relevanten Klauseln</t>
  </si>
  <si>
    <t>• Unterlagen der Vereinbarung
• Auszug Fahrplan und Art der Informationsübermittlung</t>
  </si>
  <si>
    <t>• Wegweiser
• Art der Informationsübermittlung</t>
  </si>
  <si>
    <t>• Kopie der Aufzeichnungen Reise-km</t>
  </si>
  <si>
    <t>• Kopie der Aufzeichnungen</t>
  </si>
  <si>
    <t>• Dokumentationen, Aufzeichnungen oder sonstige Unterlagen und Belege, die das Engagement beschreiben, z.B. Spendenbescheinigungen, Gespräche mit Mitarbeitern, Fotos, KPI's</t>
  </si>
  <si>
    <t>• Kopie der Richtlinie Gesundheit/Nutzerkomfort
• Nachweis der Maßnahmen</t>
  </si>
  <si>
    <t>Wie hoch ist der prozentuale Anteil der LED-Beleuchtung an der gesamten Innenbeleuchtung? (mit typischer Lichtsteuerung)</t>
  </si>
  <si>
    <t>Wie hoch ist der prozentuale Anteil der LED-Beleuchtung an der gesamten Innenbeleuchtung? (mit spezieller Licht-Design-Steuerung)</t>
  </si>
  <si>
    <t>Freies Textfeld – Durch Multiplikation der Prozent mit den zu erreichenden Punkten werden die erreichten Punkte festgelegt</t>
  </si>
  <si>
    <t>Wie hoch ist der prozentuale Anteil der LED-Beleuchtung an der gesamten Außenbeleuchtung? (mit typischer Lichtsteuerung)</t>
  </si>
  <si>
    <t>Wie hoch ist der prozentuale Anteil der LED-Beleuchtung an der gesamten Außenbeleuchtung? (mit spezieller Licht-Design-Steuerung)</t>
  </si>
  <si>
    <t>Wie hoch ist der prozentuale Anteil der Außenbeleuchtung, welche durch Photovoltaik versorgt werden?</t>
  </si>
  <si>
    <t>Als Beschränkung gilt:</t>
  </si>
  <si>
    <t>maximal 10 Punkte über alle</t>
  </si>
  <si>
    <t>Antworten erreichbar</t>
  </si>
  <si>
    <t>Bitte geben Sie die U-Werte in die folgenden Felder ein</t>
  </si>
  <si>
    <t>Bitte geben Sie die Angaben in den folgenden Felder ein</t>
  </si>
  <si>
    <t>Bitte geben Sie die Angaben in kWh/a in die folgenden Felder ein</t>
  </si>
  <si>
    <t>Endbewertung</t>
  </si>
  <si>
    <t>Gütesiegel</t>
  </si>
  <si>
    <t>Gebäude</t>
  </si>
  <si>
    <t>Gewichtung (%)</t>
  </si>
  <si>
    <t>Anteil jeden Punktes</t>
  </si>
  <si>
    <t>Verteilung (%)</t>
  </si>
  <si>
    <t>Gebäudebetrieb</t>
  </si>
  <si>
    <t>Gesamtsumme</t>
  </si>
  <si>
    <t>GebäudeNutzer</t>
  </si>
  <si>
    <t>GB erreichte Punkte</t>
  </si>
  <si>
    <t>GB max. Punktze</t>
  </si>
  <si>
    <t>GN max. Punkte</t>
  </si>
  <si>
    <t>GN erreichte Punkte</t>
  </si>
  <si>
    <t xml:space="preserve">Ergebnis (%) </t>
  </si>
  <si>
    <t xml:space="preserve">Teil 1 </t>
  </si>
  <si>
    <t>NICHT QUALIFIZIERT</t>
  </si>
  <si>
    <t>AUSREICHEND</t>
  </si>
  <si>
    <t>BEFRIEDIGEND</t>
  </si>
  <si>
    <t>GUT</t>
  </si>
  <si>
    <t>SEHR GUT</t>
  </si>
  <si>
    <t>EXZELLENT</t>
  </si>
  <si>
    <t>HERAUSRAGEND</t>
  </si>
  <si>
    <t>Zusätzliche Information</t>
  </si>
  <si>
    <t>Teil 2</t>
  </si>
  <si>
    <t>Teil 3</t>
  </si>
  <si>
    <t>Erreichte Sterne</t>
  </si>
  <si>
    <t>1 Stern</t>
  </si>
  <si>
    <t>2 Sterne</t>
  </si>
  <si>
    <t>3 Sterne</t>
  </si>
  <si>
    <t>4 Sterne</t>
  </si>
  <si>
    <t>5 Sterne</t>
  </si>
  <si>
    <t>6 Sterne</t>
  </si>
  <si>
    <t>Kein Stern</t>
  </si>
  <si>
    <t>Minimale Anforderung</t>
  </si>
  <si>
    <t>Teil 3 minimale Anforderungen</t>
  </si>
  <si>
    <t>&lt; 25% der Verbesserungen wurden erreicht</t>
  </si>
  <si>
    <t>Alle Verbesserungen wurden erreicht</t>
  </si>
  <si>
    <t>≥ 25% der Verbesserungen wurden erreicht</t>
  </si>
  <si>
    <t>≥ 50% der Verbesserungen wurden erreicht</t>
  </si>
  <si>
    <t>≥ 75% der Verbesserungen wurden erreicht</t>
  </si>
  <si>
    <t>Wieviel Prozent der Ziele zur Energieeffizienz wurden erreicht?</t>
  </si>
  <si>
    <t>Wieviel Prozent der Verbesserungen der Energieeffizienz wurden erreicht?</t>
  </si>
  <si>
    <t>&lt;25% der Ziele wurden erreicht</t>
  </si>
  <si>
    <t>≥25% der Ziele wurden erreicht</t>
  </si>
  <si>
    <t>≥50% der Ziele wurden erreicht</t>
  </si>
  <si>
    <t>≥75% der Ziele wurden erreicht</t>
  </si>
  <si>
    <t>Alle angestrebten Ziele wurden erreicht</t>
  </si>
  <si>
    <t>Ergebnisse</t>
  </si>
  <si>
    <t>Fragen Nr.</t>
  </si>
  <si>
    <t>Fragen</t>
  </si>
  <si>
    <t>Antworten</t>
  </si>
  <si>
    <t>Bitte geben Sie die Anzahl der Gebäudenutzer
Anzahl Vollzeit
Anzahl Teilzeit</t>
  </si>
  <si>
    <t>Bitte geben Sie die Leerstandsrate des Gebäudes für das Berichtsjahr an</t>
  </si>
  <si>
    <t>Das BREEAM DE Bestand Fragenset beinhaltet 6 Register und enhält die Fragen, die zu einer Bewertung der Teile 1-3 von BREEAM DE Bestand führen:</t>
  </si>
  <si>
    <r>
      <rPr>
        <b/>
        <sz val="11"/>
        <color theme="1"/>
        <rFont val="Calibri"/>
        <family val="2"/>
        <scheme val="minor"/>
      </rPr>
      <t>Teil 2</t>
    </r>
    <r>
      <rPr>
        <sz val="11"/>
        <color theme="1"/>
        <rFont val="Calibri"/>
        <family val="2"/>
        <scheme val="minor"/>
      </rPr>
      <t xml:space="preserve"> – Fragenset Gebäudebetrieb</t>
    </r>
  </si>
  <si>
    <r>
      <t xml:space="preserve">Ergebnisse – </t>
    </r>
    <r>
      <rPr>
        <sz val="11"/>
        <color theme="1"/>
        <rFont val="Calibri"/>
        <family val="2"/>
        <scheme val="minor"/>
      </rPr>
      <t>Ergebnisse der Fragensets</t>
    </r>
  </si>
  <si>
    <t xml:space="preserve">Das Fragenset </t>
  </si>
  <si>
    <t>Das Fragenset ist in jedem Register gleich aufgebaut und hat folgende Überschriften:</t>
  </si>
  <si>
    <t>Im Fragenset gibt es unterschiedliche Möglichkeiten Antworten zu geben</t>
  </si>
  <si>
    <t xml:space="preserve">In die freien Textfelder können Informationen eingegeben werden, z. B. Ergebnisse, die in bestimmten Obergrenzen limitiert sind. </t>
  </si>
  <si>
    <t>Bitte geben Sie an, ob das gesamte Gebäude oder Gebäudeteile bewertet werden.
"Gesamtes Gebäude": Wenn das gesamte Gebäude bewertet wird
"Gebäudeteile": Wenn nur ausgewählte Bereiche des Gebäudes bewertet werden
Hinweis: Wenn nur ein Gebäudeteil bewertet wird, bitte Informationen zum Gesamtgebäude und des zu bewertetenden Gebäudeteils angeben</t>
  </si>
  <si>
    <t>Bitte geben Sie die brutto Grundfläche des gesamten Gebäudes innerhalb der Außenwände an</t>
  </si>
  <si>
    <t>Bitte wählen Sie die Gebeäudenutzung aus:</t>
  </si>
  <si>
    <t>Teil 3 Gebäudenutzung</t>
  </si>
  <si>
    <t>Teil 3 Anhänge Gebäudenutzung</t>
  </si>
  <si>
    <t xml:space="preserve">• Kopie der Bestätigung, dass die Umweltmanagementrichtlinie und/oder -verfahren mit dem vorgeschlagenen Zeitplan und Umfang zurzeit entwickelt wird
• Kopie der Bestätigung, dass die Umweltmanagementrichtlinie und/oder -verfahren mit dem vorgeschlagenen Zeitplan und Umfang zurzeit entwickelt wird
• Dokumenten-Nummer
• 4. Kopie der Umweltmanagementrichtlinie und/oder -verfahren durch die Geschäftsführung unterzeichnet 
• unterzeichnete Erklärung
• 5. Kopie der Umweltmanagementrichtlinie und/oder -verfahren
• Kopie der Beteiligung der Interessengruppen 
• Bericht und Details, wie Kommentare integriert wurden 
• Mitgliederliste
</t>
  </si>
  <si>
    <t xml:space="preserve">• Kopie der Umweltmanagement-Vereinbarungen
o Klausel-/Absatz-Nummer bzgl. Energie
o Nachweis der Umsetzung durch Interviews mit Mitarbeitern
</t>
  </si>
  <si>
    <t xml:space="preserve">• Kopie der Umweltmanagement-Vereinbarungen
o Klausel-/Absatz-Nummer bzgl. Abfall
o Nachweis der Umsetzung durch Interviews mit Mitarbeitern
</t>
  </si>
  <si>
    <t xml:space="preserve">• Kopie der Umweltmanagement-Vereinbarungen
o Klausel-/Absatz-Nummer bzgl. Umweltrisiken
o Nachweis der Umsetzung durch Interviews mit Mitarbeitern
</t>
  </si>
  <si>
    <t xml:space="preserve">• Kopie der Umweltmanagement-Vereinbarungen
o Klausel-/Absatz-Nummer bzgl. CO2-Bilanzen Geschäftsreise
o Nachweis der Umsetzung durch Interviews mit Mitarbeitern
</t>
  </si>
  <si>
    <t xml:space="preserve">• Kopie der Umweltmanagement-Vereinbarungen
o Klausel-/Absatz-Nummer bzgl. Beschaffungsregularien
o Nachweis der Umsetzung durch Interviews mit Mitarbeitern
</t>
  </si>
  <si>
    <t xml:space="preserve">• Kopie der Umweltmanagement-Vereinbarungen
o Klausel-/Absatz-Nummer bzgl. CO2-Bilanzen Mitarbeiterverkehre
</t>
  </si>
  <si>
    <t xml:space="preserve">• Kopie der Umweltmanagement-Vereinbarungen
o Klausel-/Absatz-Nummer bzgl. Einkaufpolitiken
</t>
  </si>
  <si>
    <t xml:space="preserve">• Kopie der Umweltmanagement-Vereinbarungen
o Klausel-/Absatz-Nummer bzgl. Entscheidungsprozessen der Budgetplanung
o Nachweis der Umsetzung durch Interviews mit Mitarbeitern
</t>
  </si>
  <si>
    <t xml:space="preserve">• Kopie der Umweltmanagement-Vereinbarungen
o Klausel-/Absatz-Nummer bzgl. Entscheidungsprozessen zu Geschäftsreisen
o Nachweis der Umsetzung durch Interviews mit Mitarbeitern
</t>
  </si>
  <si>
    <t xml:space="preserve">• Kopie der Umweltmanagement-Vereinbarungen
o Klausel-/Absatz-Nummer bzgl. CO2-Foodprint
</t>
  </si>
  <si>
    <t xml:space="preserve">• Kopie der Umweltmanagement-Vereinbarungen
o Klausel-/Absatz-Nummer bzgl. Umweltschutz
o Nachweis der Umsetzung durch Interviews mit Mitarbeitern
</t>
  </si>
  <si>
    <t xml:space="preserve">• Kopie der Umweltmanagement-Vereinbarungen
o Klausel-/Absatz-Nummer bzgl. Umweltrichtlinien Subunternehmer
o Nachweis der Umsetzung durch Interviews mit Mitarbeitern
</t>
  </si>
  <si>
    <t xml:space="preserve">• Kopie der Umweltmanagement-Vereinbarungen
o Klausel-/Absatz-Nummer bzgl. CO2-Ausstoß
o Nachweis der Umsetzung durch Interviews mit Mitarbeitern
</t>
  </si>
  <si>
    <t xml:space="preserve">• Kopie der Umweltmanagement-Vereinbarungen
o Klausel-/Absatz-Nummer bzgl. Arbeitsverhältnissen
o Nachweis der Umsetzung durch Interviews mit Mitarbeitern
</t>
  </si>
  <si>
    <t>• Kopie der Abfall-Management-Vereinbarungen
Unternehmens-Regeln</t>
  </si>
  <si>
    <t xml:space="preserve">• Kopie des jährlichen Abfall-Prüfbericht
Kopie der Aufzeichnungen vor Ort zusammen mit den Rechnungen der Entsorgungsunternehmen
</t>
  </si>
  <si>
    <t>• Kopie der Abfall-Management-Vereinbarungen</t>
  </si>
  <si>
    <t xml:space="preserve">• Verfahren des Abfall-Management-Systems
Regeln Leistung des Abfall-Management-Systems
visuelle Nachweise
Fotos
</t>
  </si>
  <si>
    <t>• Kopie der Aufzeichnungen zur Überwachung der Verbrauchs-Phasen / Bereiche, wie Abfall überwacht wird</t>
  </si>
  <si>
    <t xml:space="preserve">• Kopie der Abfall-Management-Vereinbarungen
Kopie des Berichts / Vereinbarung mit dem Vertragspartner Abfall
Sitzungsprotokolle
Tagesordnungen für künftige Treffen
</t>
  </si>
  <si>
    <t xml:space="preserve">• Kopie der Abfall-Management-Vereinbarungen
Agenda-Aufzeichnungen der Schulungen, Interviews mit Mitarbeiter
</t>
  </si>
  <si>
    <t xml:space="preserve">• Kopie der Abfall-Management-Vereinbarungen
Namen der Mitarbeiter
Interviews mit Mitarbeitern
</t>
  </si>
  <si>
    <t xml:space="preserve">• Aufzeichnungen und Zertifikate der Mitarbeiter, die Fortbildungen abgeschlossen haben
Interviews mit Mitarbeitern
</t>
  </si>
  <si>
    <t>• Kopie der Wassermanagementvereinbarungen
Unternehmens-Regeln</t>
  </si>
  <si>
    <t xml:space="preserve">• Kopie der Wasser-Rechnungen
Zählerstände
Lage der Zählers, die der Auditor prüft
</t>
  </si>
  <si>
    <t xml:space="preserve">• Kopie der Wassermanagement-Vereinbarungen
KPIs
</t>
  </si>
  <si>
    <t>• Kopie der Aufzeichnungen zur Überwachung der Verbrauchs-Phasen / Bereiche / Gebiete / Prozesse</t>
  </si>
  <si>
    <t>• Für den Auditor, um sich auf den Anhang, ref 3, beziehen zu können, um beurteilen zu können, welche Interpretationsregeln zur Identifizierung der Art des Nachweises für die Art des Gebäudes / Grundstücks / Organisation für die Bewertung erforderlich sind</t>
  </si>
  <si>
    <t>• Kopie der Wasser-Management-Vereinbarungen
Agenda-Aufzeichnungen der Schulungen
Interviews mit Mitarbeitern</t>
  </si>
  <si>
    <t>• Kopie der Wassermanagement-Vereinbarungen
Namen von Mitarbeiter
Mitarbeitergespräch</t>
  </si>
  <si>
    <t>• Aufzeichnungen und Zertifikate der Mitarbeiter, die Fortbildungen abgeschlossen haben
Interviews mit Mitarbeitern</t>
  </si>
  <si>
    <t>• Kopie der Schadstoffvermeidungsvereinbarungen Unternehmensregeln</t>
  </si>
  <si>
    <t>• Kopie der Datensätze der Schadstoffe und alle unternommenen Kompensationsmaßnahmen
Kopie des Registers für Schadstoffunfälle</t>
  </si>
  <si>
    <t>• Kopie der Schadstoffvermeidungsrichtlinie
Dokumentation der Prüfmechanismen</t>
  </si>
  <si>
    <t xml:space="preserve">• Kopie der Aufzeichnungen über Wartung und Instandhaltung
Kopie der Wartungs-Register
Fotos
</t>
  </si>
  <si>
    <t>• Kopie der Aufzeichnungen über Wartung und Instandhaltung
Kopie der Wartungs-Register
Fotos</t>
  </si>
  <si>
    <t>• Kopie der Aufzeichnungen zur Überprüfung im Betrieb</t>
  </si>
  <si>
    <t>• Für den Auditor:ref 4, um beurteilen zu können, welche Interpretationssregeln zur Identifizierung der Art des Nachweises für die Art des Gebäudes / Grundstücks / Organisation für die Bewertung erforderlich sind</t>
  </si>
  <si>
    <t>• Kopie der Schadstoffvermeidungsvereinbarungen
Agenda-Aufzeichnungen der Schulungen, Interviews mit Mitarbeitern</t>
  </si>
  <si>
    <t>• Kopie der Schadstoffvermeidungsvereinbarung
Namen der Mitarbeiter
Interviews mit Mitarbeitern</t>
  </si>
  <si>
    <t>• Aufzeichnungen und Zertifikate der Mitarbeiter, die die Ausbildung abgeschlossen haben
Interviews mit Mitarbeitern</t>
  </si>
  <si>
    <t>• Auditorenangaben zur visuellen Inspektion der internen Ablauforganisation der Systeme
Datum des letzten Feedbacks</t>
  </si>
  <si>
    <t>• Kopie der Schadstoffvermeidungsvereinbarung</t>
  </si>
  <si>
    <t>• Kopie der Beschaffungs-Vereinbarungen
Unternehmens-Regeln
Hervorhebung der relevanten Klauseln
Nachweis der Aktionen</t>
  </si>
  <si>
    <t>• Kopie der Beschaffungsrichtlinie</t>
  </si>
  <si>
    <t>• Material-Management-System/Register</t>
  </si>
  <si>
    <t>• Auditorenangaben zur visuellen Inspektion der internen Ablauforganisation der Systeme
Aktenzeichen und Nummer
Interviews mit Mitarbeitern</t>
  </si>
  <si>
    <t>• Kopie der Aufzeichnungen zur Überprüfung der Beschaffungsrichtlinie</t>
  </si>
  <si>
    <t>• Für den Auditor:ref 5, um beurteilen zu können, welche Interpretationssregeln zur Identifizierung der Art des Nachweises für die Art des Gebäudes / Grundstücks / Organisation für die Bewertung erforderlich sind</t>
  </si>
  <si>
    <t>• Agenda-Aufzeichnungen der Schulungen, Interviews mit Mitarbeitern
Schulungsunterlagen</t>
  </si>
  <si>
    <t xml:space="preserve">• Kopie der Beschaffungsvereinbarungen
Namen führender Mitarbeiter
Interviews mit Mitarbeitern
</t>
  </si>
  <si>
    <t xml:space="preserve">• Kopie der Liste
Akzeptanzkriterien
Aktenzeichen und Nummer
</t>
  </si>
  <si>
    <t>• Kopie des Fragebogens/Umfrage
• Begehungsbericht/Auditbericht
• Kopie der Mitgliedschaftsurkunde</t>
  </si>
  <si>
    <t>• Kopie der Aufzeichnungen zur Überprüfung Transport-Richtlinie</t>
  </si>
  <si>
    <t>• Kopie der Aufzeichnungen zur Überprüfung Transport-Vereinbarungen</t>
  </si>
  <si>
    <t xml:space="preserve">• Kopie der Mitarbeitermotivation
• Kopien der Umsetzung </t>
  </si>
  <si>
    <t>• Für den Auditor:ref 6, um beurteilen zu können, welche Interpretationsregeln zur Identifizierung der Art des Nachweises für die Art des Gebäudes / Grundstücks / Organisation für die Bewertung erforderlich sind</t>
  </si>
  <si>
    <t>• Kopie der Schadstoffvermeidungsvereinbarungen</t>
  </si>
  <si>
    <t>• Nachweis emissionsarmer Verkehrsmittel</t>
  </si>
  <si>
    <t>• Agenda-Aufzeichnungen der Schulungen, Interviews mit Mitarbeitern
• Schulungsunterlagen</t>
  </si>
  <si>
    <t>• Kopie der Transportrichtlinie
Namen führender Mitarbeiter
Interviews mit Mitarbeitern</t>
  </si>
  <si>
    <t>• Nachweis der Zeitpläne der gebündelten Lieferungen
Liefernachweise</t>
  </si>
  <si>
    <t>• Kopie von dem Zwischenfallverzeichnis
Kopie der Aufzeichnungen bzgl. Gesundheit und Sicherheit vor Ort
Kopie der aufgezeichneten Erste Hilfe / medizinischen Einsatz vor Ort
Kopien von Mieter-Umfragen, Beschwerden usw.</t>
  </si>
  <si>
    <t>• Auditorenangaben zur visuellen Inspektion der internen Ablauforganisation der Systeme
Verfahren-Aktenzeichen und Nummer</t>
  </si>
  <si>
    <t>• visuelle Inspektion
Befragungen</t>
  </si>
  <si>
    <t>• Für den Auditor: ref 7, um beurteilen zu können, welche Interpretationsregeln zur Identifizierung der Art des Nachweises für die Art des Gebäudes / Grundstücks / Organisation für die Bewertung erforderlich sind</t>
  </si>
  <si>
    <t>• Kopie der Richtlinie Gesundheit/Nutzerkomfort
Agenda-Aufzeichnungen &amp; Fahrpläne der zukunftsgerichteten Bewusstseinsbildung / Schulungen, Interviews mit Mitarbeitern</t>
  </si>
  <si>
    <t>• Kopie der Richtlinie Gesundheit/Nutzerkomfort
KPIs Aufzeichnungen</t>
  </si>
  <si>
    <t>Zertifizierung für maßgeschneiderte Mitarbeiterführungs-Standards werden erreicht, zur Unterstützung der Umsetzung der Geschäftsziele</t>
  </si>
  <si>
    <t>• Kopie der Zertifizierung</t>
  </si>
  <si>
    <t>• Auditorenangaben zur visuellen Inspektion der internen Ablauforganisation der Systeme
Newsletter</t>
  </si>
  <si>
    <t>Verwendung von recyceltem Papier</t>
  </si>
  <si>
    <t>Richtlinien und Strategien zur Wiederverwendung von ausrangierten IT-Geräten durch örtliche Schulen und gemeinnützige Organisationen</t>
  </si>
  <si>
    <t>Richtlinien und Verträge mit Lieferanten/Anbietern, um Verpackung zu minimieren und / oder wiederzuverwenden</t>
  </si>
  <si>
    <t xml:space="preserve">Identifikation lokaler zertifizierter/registrierter Abfall-Händler, um Abfall zu sammeln; z.B.: Entsorgungsunternehmen, Altmetall-Händler, Recyclingunternehmen, Gemeinden und Container-Verleih-Unternehmen  </t>
  </si>
  <si>
    <t>Richtlinien für die Wiederverwendung von Wasser für Außenanlagen</t>
  </si>
  <si>
    <t>Verwendung von separaten Wasserzählern für Heißwasser um den Heißwasserverbrauch zu erfassen</t>
  </si>
  <si>
    <t>Sicherstellung, dass eine Öl-Trennung für Bereiche wie Garagen, Vorplätze und Bereiche, auf denen Öl angeliefert/gelagert wird, zur Verfügung gestellt wird</t>
  </si>
  <si>
    <t>Prüfung der Oberflächenwasser-Behandlungen bezüglich der Kontaminationen durch Schlamm, Chemikalien, Öle etc.</t>
  </si>
  <si>
    <t>Anreizsetzung für die Anreise zu Fuß, mit dem Fahrrad, mit Carsharing oder mit öffentlichen Verkehrsmitteln zur Arbeit z.B.: monatliches Gratisfrühstück/Lunch, Jobticket</t>
  </si>
  <si>
    <t>Mitarbeiter / Besucher Shuttle-Bus für den Transfer von und nach wichtigen Verkehrsknotenpunkten</t>
  </si>
  <si>
    <t xml:space="preserve">Richtlinie zur Kalkulation und Prüfung von CO2- oder äquivalenten Emissionen des Verkehrsaufkommens der Mitarbeiter </t>
  </si>
  <si>
    <t>Mitarbeiter-Fuhrpark (mehr als 1 Person pro Kunden-Meeting)</t>
  </si>
  <si>
    <t>Überwachen und ggf. Reduzieren des Geräuschpegels auf ein akzeptables Niveau: Heruntersetzen des Expositionwertes; täglicher oder wöchentlicher Lärm sollte durchschnittlich nicht über 80 Dezibel als zeitlich gewichteter Mittelwert liegen.</t>
  </si>
  <si>
    <t>Überwachen und ggf. Reduzieren des Geräuschpegels auf ein akzeptables Niveau: Heruntersetzen des Expositionswertes; täglicher oder wöchentlicher Lärm sollte durchschnittlich nicht über 80 Dezibel als zeitlich gewichteter Mittelwert liegen.</t>
  </si>
  <si>
    <t>Entscheidungsprozesse, die über Kosten, Termine und Qualitäten auch Nachhaltigkeits- und Umweltaspekte bei der Budgetplanung berücksichtigen</t>
  </si>
  <si>
    <t>Wie häufig wird die innerbetriebliche Performance im Hinblick auf das Erreichen der gesetzten Umweltziele durch den Vorstand / die Geschäftsführung überprüft?</t>
  </si>
  <si>
    <t>Ja. Bericht entspricht der Global Reporting Initiative (GRI) und wird von einer unabhängigen Prüfstelle überprüft und ist öffentlich zugänglich</t>
  </si>
  <si>
    <t>Ja (mit qualitativen und quantitativen Zielen mindestens zu Beleuchtung und Energie)</t>
  </si>
  <si>
    <t>Bereitstellung von erneuerbaren Energien auf dem Grundstück und/oder zertifizierte erneuerbare Energien von Anbietern außerhalb des Grundstücks (z.B. Zertifikat regenerativer Anteil Fernwärme)</t>
  </si>
  <si>
    <t>Verbesserungs-Ziele werden in einer Richtlinie im Zusammenhang mit Instandhaltungsprozessen festgeschrieben</t>
  </si>
  <si>
    <t>Was waren die Energie-/CO2-Einsparungen in den vergangenen 2 Jahren, basierend auf einem Benchmark des Energieverbrauchs der letzten 3 Jahre? (entweder Energie-oder CO2-Bezug)</t>
  </si>
  <si>
    <t>Es gibt Initiativen zur Abfallreduzierung</t>
  </si>
  <si>
    <t>beinhaltet Verfahren, die Feedback in Prozesse oder Richtlinien aufnehmen</t>
  </si>
  <si>
    <t>Verbesserungs-Ziele werden umgesetzt in Einstimmung mit den Abfallbestimmungen (Vermeidung, Vorbereitung zur Wieder-verwendung, Recycling, sonstige Verwertung, z.B. energetische Verwertung, Beseitigung) und mit best practice (soweit vorhanden)</t>
  </si>
  <si>
    <t>Zentrale Sammelstellen sind klar gekennzeichnet, ausreichend groß und gut erreichbar vor Gebäuden positioniert, mit einfacher Zufahrt von Fahrzeugen</t>
  </si>
  <si>
    <t>Was ist die Gesamtmenge der Abfälle, die Müllverbrennungs-anlagen zugeführt wird? (Bitte geben Sie Daten in Tonnen an).
Daten müssen in konsistenter Einheit angegeben werden und für den gleichen Zeitraum erfasst werden wie die zur Verfügung gestellten Daten unten.</t>
  </si>
  <si>
    <t xml:space="preserve">Wasserverbräuche werden aufgezeichnet </t>
  </si>
  <si>
    <t>Ziele zum Wassermanagement sind festgelegt und werden überwacht</t>
  </si>
  <si>
    <t>Einzelne Mitarbeiter und / oder Verantwortliche werden identifiziert, die verantwortlich sind für die Umsetzung der Wassereinsparziele und -vorgaben</t>
  </si>
  <si>
    <t>Was ist die Gesamtmenge an verbrauchtem Wasser in m³ während des letzten Kalenderjahres?</t>
  </si>
  <si>
    <t>Anwendung von effektiven Maßnahmen/Prozessen im Schadensfall im Einklang mit lokalen, nationalen oder internationalen Richtlinien und Vorschriften</t>
  </si>
  <si>
    <t>Inwieweit werden Maßnahmen zur Vermeidung von Ummeltverschmutzungen getroffen und deren Umsetzung überwacht?</t>
  </si>
  <si>
    <t>Regelmäßige Wartung und Instandhaltung  von im täglichen Betrieb befindlichen Maschinen / Anlagen, um Störfälle zur vermeiden</t>
  </si>
  <si>
    <t>Tournusmäßige Wartung und Instandhaltung  von im täglichen Betrieb befindlichen Maschinen / Anlagen, um Störfälle zur vermeiden</t>
  </si>
  <si>
    <t>Es gibt Vorgänge, die Feedback in Prozesse oder Richtlinien aufnehmen</t>
  </si>
  <si>
    <t>Werden nachhaltigkeits- und umweltschutzrelevante Aspekte bei der Materialbeschaffung berücksichtigt und schliessen diese einen Prozess der Entscheidungsfindung für die Materialbeschaffung ein, die einer hierarchischen Logik folgt?</t>
  </si>
  <si>
    <t>Einzelne Mitarbeiter und / oder Verantwortliche werden identifiziert, die verantwortlich sind für die Materialbeschaffung</t>
  </si>
  <si>
    <t>Es werden offizielle, regelmäßige Fortbildungen einschließlich gesetzlicher Vorgaben und deren Einhaltungen für Mitarbeiter, die für Abfallthemen verantwortlich sind, durchgeführt</t>
  </si>
  <si>
    <t>Es gibt Vorgänge die, Feedback in Prozesse oder Richtlinien aufnehmen</t>
  </si>
  <si>
    <t>Wieviel Prozent der Lieferanten müssen eine unabhängige Zertifizierung durch Dritte zu einem Qualitätsmanagement-Standart wie z.B. nach ISO 9001 oder vergleichbarem aufweisen?</t>
  </si>
  <si>
    <t>Wieviel Prozent der Lieferanten müssen eine unabhängige Zertifizierung durch Dritte zu einem Umweltmanagement-Standart wie z.B. nach ISO 14001 oder vergleichbarem aufweisen?</t>
  </si>
  <si>
    <t>Wieviel Prozent der Lieferanten müssen eine unabhängige Zertifizierung durch Dritte zu einem verantwortungsvollen Beschaffungsstandard wie z.B. nach dem Internationalen BES 6001 oder vergleichbarem aufweisen?</t>
  </si>
  <si>
    <t>Seminare / Schulungen werden für alle Mitarbeiter in Bezug auf die Minimierung und das Management von Transport-Auswirkungen durchgeführt</t>
  </si>
  <si>
    <t>beinhaltet Verfahren, die Feedback in Prozesse oder -Richtlinien aufnehmen</t>
  </si>
  <si>
    <t>Langstreckenflüge, mehr als 7 Stunden häufig unter Einbeziehung interkontinentaler Reisen
(km/Jahr)</t>
  </si>
  <si>
    <t>Kurzstreckenflüge, 3200 km / 4.5 Stunden
(km/Jahr)</t>
  </si>
  <si>
    <t>Effektivität des Managements</t>
  </si>
  <si>
    <t>Einzelne Mitarbeiter und / oder Verantwortliche werden identifiziert, die verantwortlich sind für Ziele und Richtlinien zur Gesundheit, Nutzerkomfort und Sicherheitsaspekte</t>
  </si>
  <si>
    <t>Ein Mitarbeiter-Förderugssystem ist vorhanden, welches unabhängig von der jeweiligen Mitarbeiterleistung ist</t>
  </si>
  <si>
    <t xml:space="preserve">Bitte Angabe in m³
</t>
  </si>
  <si>
    <t>Alle der oben genannten werden darüber hinaus dem Management des FM vorgelegt</t>
  </si>
  <si>
    <t>Die Beleuchtungsstärke der Innen- und Außenbeleuchtung entspricht dem gesetzlich vorgeschriebem Wartungswert der Beleuchtungsstärke</t>
  </si>
  <si>
    <t>Die Beleuchtungsstärke der Innen- und Außenbeleuchtung ist besser als der gesetzlich vorgeschriebe Wartungswert der Beleuchtungsstärke</t>
  </si>
  <si>
    <t>Wieviel Prozent der Arbeitsplätze haben einen Mix aus natürlichem Tageslicht und Kunstlicht?</t>
  </si>
  <si>
    <t>Operative Temperatur im Winter (Angabe in °C)</t>
  </si>
  <si>
    <t>Ja - bzw. eine Genehmigung ist nicht notwendig</t>
  </si>
  <si>
    <t>Es bedarf keiner Auffangbereiche soweit keine Flüssigkeiten Auffangwannen vor Ort bedürfen</t>
  </si>
  <si>
    <t>Kühle Oberflächen (Böden und Fliesen)</t>
  </si>
  <si>
    <t>Photovoltaik (PV)</t>
  </si>
  <si>
    <t>Welche der folgenden Kriterien werden durch die ökologischen/nachhaltigen Beschaffungsrichtlinien erfüllt?
- langfristige Lieferverträge und klare Vereinbarungen
- Beachtung der Umweltverträglichkeit von Materialien durch Prüfsiegel und Zertifikate
- Reduzierung der CO2-Emissionen durch die Wahl von Transportmittel und -wege bei der Materialbeschaffung
- Beschaffungsrichtlinien von umweltfreundlichen Materialien</t>
  </si>
  <si>
    <t>Gibt es eine Brandschutzordnung nach DIN 14096 und berücksichtigt diese mögliche Umweltrisiken im Falle eines Brandes?</t>
  </si>
  <si>
    <t>Gibt es eine Brandschutzordnung nach DIN 14096 und beinhaltet diese Strategien zum Schutz des Gebäudes und seiner Ausstattung?</t>
  </si>
  <si>
    <t>Wurde eine Untersuchung / Begutachtung des Grundstücks durchgeführt, um die Kontaminierung des Bodens zu überprüfen (z. B. Bodengutachten, environmental due diligence)?</t>
  </si>
  <si>
    <t>Wurde eine Untersuchung / Begutachtung des Grundstücks durchgeführt, um die Kontaminierung des Bodens zu überprüfen (z. B. Bodengutachten, Umwelt-Due Diligence)?</t>
  </si>
  <si>
    <t>In welchen Bereichen werden Belastungen der Innenraumluftqualität durch Abluftanlagen abgesaugt: Toiletten, Kopierer, Feuerungsanlagen, spezifische Ausrüstung?</t>
  </si>
  <si>
    <t>Werden alle gefährlichen Chemikalien in Auffangbereichen mit mind. 110% Auffangkapazität gelagert?</t>
  </si>
  <si>
    <t>Gibt es Richtlinien und einen Zeitplan, um Kältemittel mit Alternativen, die geringere negative Umweltwirkungen haben, zu ersetzen?</t>
  </si>
  <si>
    <t>Liegt ein verbrauchsorientierter Energieausweis vor?</t>
  </si>
  <si>
    <t>Wenn ein alternatives Verfahren zur Ermittlung der Energieverbräuche angewendet wurde, geben Sie bitte die Punkte zum Energieverbrauch an.</t>
  </si>
  <si>
    <t>Natürliche Belüftung:
Ist das Gebäude mindestens 10m von Straßen, Parkplätzen und anderen potenziellen Emissionsquellen entfernt und sind alle Auslässe mindestens 10m entfernt von allen Öffnungen, um den Rücklauf/die Umwälzung zu minimieren?
Mechanische Belüftung:
Sind die Lüfteinlässe mindestens 20m von Straßen, Parkplätzen und anderen potenziellen Emissionsquellen entfernt und sind die Ein- und Auslässe mindestens 10m entfernt, um den Rücklauf/die Umwälzung zu minimieren?</t>
  </si>
  <si>
    <t>Durchführung von Büroumfragen und Nutzerumfragen, um Möglichkeiten zur Minimierung, Recycling von und Umgang mit Abfall zu identifizieren</t>
  </si>
  <si>
    <t xml:space="preserve">Identifikation lokaler zertifizierter/registrierter Abfall-Händler, um Abfall zu sammeln; z.B.: Entsorgungsunternehmen, Altmetall-Händler, Reclingunternehmen, Gemeinden und Container-Verleih-Unternehmen  </t>
  </si>
  <si>
    <t xml:space="preserve">• Herstellernachweise der Wasserdurchflussmenge, technische Daten der Objekte
• Raumbuch
• Fotos
• Grundrisse mit markierten Flächen der eingebauten Objekte zur visuellen Inspektion durch den Auditor
• Rechnung der eingebauten Installationen
• Berechnung des prozentualen Anteils
• (Die Angabe des Installationszeitpunkts der Toiletten reicht als Nachweis nicht aus)
</t>
  </si>
  <si>
    <t xml:space="preserve">• Herstellernachweise
• Lage der Elektrogeräte zur visuellen Inspektion durch den Auditor 
</t>
  </si>
  <si>
    <t>Ist eine Umnutzung des Gebäudes unter Berücksichtigung der funktionalen/konstruktiven Merkmale möglich? Folgende Liste gibt Beispiele für die Umnutzungsfähigkeit:
- Zugänglichkeit und Lage der Treppenhäuser und Aufzüge
- statische, konstruktive und räumliche Möglichkeit zur Um- und Nachrüstung der Haustechnik
- Gebäudetiefen
- lichte Raumhöhen
- Nachrüstbarkeit von vertikaler Erschließung
- Konstruktive Gebäudestruktur</t>
  </si>
  <si>
    <t>Wieviel Prozent der installierten Armaturen für die Handwaschbecken haben einen minimalen Wasserverbrauch, wie zum Beispiel:
Brausearmaturen, 
belüftete Armaturen, 
Druckknopf-Armatur mit automatischer Abschaltung,
Armatur mit automatischem Sensor, 
Armaturen mit einem geringeren Wasserdurchfluss als 4.5 l/min?</t>
  </si>
  <si>
    <t>Wieviel Prozent der installierten Duschen haben einen geringen Wasserdurchflusswert? (z.B. geringer als 9 l/min)</t>
  </si>
  <si>
    <t>Werden im Gebäude Anlagen/technische Ausstattungen (z.B. Klimaanlage, Kühlhaus, Kältetechnik, etc.) mit Ozon zerstörenden Stoffen betrieben (z.B. CFCs, HCFCs)?</t>
  </si>
  <si>
    <t>Werden Stickoxide durch die Beheizung mit Gas freigesetzt?</t>
  </si>
  <si>
    <t>Welche Kältemittel werden für die Kühlsysteme im Gebäude eingesetzt?</t>
  </si>
  <si>
    <t>Wie hoch ist der prozentuale Anteil der Natriumdampf-Hochdrucklampen an der gesamten Außenbeleuchtung?</t>
  </si>
  <si>
    <t>Wie hoch ist der prozentuale Anteil der Quecksilberlampen an der gesamten Außenbeleuchtung?</t>
  </si>
  <si>
    <t>Welcher Anteil der gesamten Gebäudenutzfläche (die nicht für Kunden und Besucher zugänglich ist) hat Präsenzmelder für die Beleuchtung?</t>
  </si>
  <si>
    <t>Doppelverglasung %</t>
  </si>
  <si>
    <t>Doppelverglasung mit Beschichtung und gasgefülltem Hohlraum %</t>
  </si>
  <si>
    <t>Dreifachverglasung %</t>
  </si>
  <si>
    <t>Dreifachverglasung mit gasgefülltem Hohlraum</t>
  </si>
  <si>
    <t>Dreifachverglasung mit  Beschichtung %</t>
  </si>
  <si>
    <t>Dreifachverglasung mit Beschichtung %</t>
  </si>
  <si>
    <t>Dreifachverglasung mit Beschichtung und gasgefülltem Hohlraum %</t>
  </si>
  <si>
    <t>Vierfachverglasung %</t>
  </si>
  <si>
    <t>Vierfachverglasung mit gasgefülltem Hohlraum %</t>
  </si>
  <si>
    <t>Vierfachverglasung mit Beschichtung %</t>
  </si>
  <si>
    <t>Vierfachverglasung mit Beschichtung und gasgefülltem Hohlraum %</t>
  </si>
  <si>
    <t>Doppelverglaung mit Beschichtung und gasgefülltem Hohlraum %</t>
  </si>
  <si>
    <t>Wurden Verbesserungen der ökologischen Qualität des Außenraums, die z.B. durch Biologen, Landschaftsplaner o.ä. vorgeschlagen wurden, umgesetzt?</t>
  </si>
  <si>
    <t>Planungseinschränkungen, denen das Gebäude unterliegt z.B. unter Denkmalschutz stehendes Gebäude (bitte aus der Dropdown-Liste auswählen)</t>
  </si>
  <si>
    <t>Technikflächen für Heizung, Lüftung, Klimatisierung (m²)</t>
  </si>
  <si>
    <t>Verkaufsfläche Einzelhandel mit hohen internen Lasten durch elektronische Geräte wie Beleuchtung oder IT/TV (m²)</t>
  </si>
  <si>
    <t>Richtlinien und Verträge zur Wiederverwendung von Möbeln: Innerhalb der Organisation oder durch lokale Schulen, wohltätige Einrichtungen und Gemeindeorganisationen</t>
  </si>
  <si>
    <t>Richtlinien und Verträge zur Wiederverwendung von Möbeln: innerhalb der Organisation oder durch lokale Schulen, wohltätige Einrichtungen und Gemeindeorganisationen</t>
  </si>
  <si>
    <t>Sind Ziele und Verbesserungen festgelegt</t>
  </si>
  <si>
    <t>max. 40 Pkt.</t>
  </si>
  <si>
    <t>Haltbarkeit - eine verlängerte Lebensdauer der Produkte</t>
  </si>
  <si>
    <t>Instandhaltung - leichte Reinigung, selbstreinigend</t>
  </si>
  <si>
    <r>
      <t xml:space="preserve">Aufrüstbarkeit - EDV-Anlagen, die nachgerüstet werden können, modulare </t>
    </r>
    <r>
      <rPr>
        <sz val="10"/>
        <color theme="1"/>
        <rFont val="Arial"/>
        <family val="2"/>
      </rPr>
      <t>Ausrüstung</t>
    </r>
  </si>
  <si>
    <t>Recyclingfähigkeit / Wiederverwendbarkeit - nachfüllbare Stifte, Umschläge usw.</t>
  </si>
  <si>
    <t>Latentwärmespeicher (PCM´s)</t>
  </si>
  <si>
    <t xml:space="preserve">• Dokumentation der Einbruchmeldeanlage
• Dokumentation, dass das Alarmsystem konform ist mit den Richtlinie nach VdS
• Lageplan mit Darstellung der Einbruchmeldeanlage zur visuellen Inspektion Auditor
</t>
  </si>
  <si>
    <t xml:space="preserve">• Pläne und Beschreibung, die folgende Aspekte berücksichtigen können:
• Zugänglichkeit und Lage der Treppenhäuser und Aufzüge
• statische, konstruktive und räumliche Möglichkeiten zur Um- und Nachrüstung der Haustechnik
• Gebäudetiefen
• lichte Raumhöhen
• Nachrüstbarkeit von vertikaler Erschließung
• Konstruktive Gebäudestruktur 
</t>
  </si>
  <si>
    <t xml:space="preserve">• Lageplan/Grundriss, aus dem die Lagerfläche für Abfälle hervorgeht.
• Darstellung des Standorts der Abfallbehälter zur visuellen Inspektion durch den Auditor
</t>
  </si>
  <si>
    <t xml:space="preserve">• Zählerstände, die die Menge genutzten Grauwassers anzeigen
• Standort der Sammelbehälter und Rohrleitungen für die visuelle Inspektion durch den Auditor
• Methode zur Berechnung des prozentualen Anteils 
</t>
  </si>
  <si>
    <t xml:space="preserve">• Lage der Technikräume, Aktuelles Lüftungsschemata; alternativ: Fotos der Lüftungsanlage und der Lüftungsauslässe in den Nutzungsbereichen
• Fotos über Öffnungsmöglichkeiten der Fenster
• Plan / Pläne mit Verortung der Fotos für die visuelle Inspektion durch den Auditor 
</t>
  </si>
  <si>
    <t xml:space="preserve">• Lage der Technikräume
• Aktuelles Lüftungsschemata; alternativ: Fotos der Lüftungsanlage und der Lüftungsauslässe in den Nutzungsbereichen
• Fotos über Öffnungsmöglichkeiten der Fenster
• Plan / Pläne mit Verortung der Fotos für die visuelle Inspektion durch den Auditor 
</t>
  </si>
  <si>
    <t xml:space="preserve">• Aktuelle Fotos, in denen die Bedienelemente und die Funktion erkennbar sind von Heizung und Kühlung, Sonnenschutz, Fensteröffnung
• Plan / Pläne mit Verortung der Fotos für die visuelle Inspektion durch den Auditor 
</t>
  </si>
  <si>
    <t xml:space="preserve">• Lage des Grundstücks
• Bestätigung über den Status des Grundstücks, der vom Auditor über z.B. die nationale Hochwasserrisiko-Karte o.ä. bestätigt wird
• ZÜRS-Einstufung der Versicherung über z.B. Auszug der Online-Anfrage
</t>
  </si>
  <si>
    <t xml:space="preserve">• Empfehlung des Fachmanns
• Aufzeichnungen von Maßnahmen / Arbeiten, als Ergebnis der Beratung
• Bestätigung des Fachmanns, dass keine Versickerung möglich oder zulässig ist
</t>
  </si>
  <si>
    <t xml:space="preserve">• Schaltpläne der Kältetechnik 
• Standort des Technikraums mit den entsprechenden Anlagen und visuelle Inspektion durch Auditor
• entsprechende Auszüge des Betreiber- und Instandhaltungs-Handbuchs mit Angaben zu den eingesetzten Ozon-zerstörenden Stoffen
</t>
  </si>
  <si>
    <t xml:space="preserve">• Schaltpläne der Kältetechnik 
• Standort des Technikraums mit den entsprechenden Anlagen und visuelle Inspektion durch Auditor
• entsprechende Auszüge des Betreiber- und Instandhaltungs-Handbuchs mit Angaben zu den eingesetzen Ozon-zerstörenden Stoffen
</t>
  </si>
  <si>
    <t xml:space="preserve">• entsprechende Ausschnitte aus dem Handbuch für Betriebs- und Wartungsanleitungen oder Gebäudenutzerhandbuch
• Nachweis über Auflistung der Beleuchtung in Beleuchtungsart, Anteil etc.
• Visuelle Plausibilitätsprüfung des Auditors beim Audit
</t>
  </si>
  <si>
    <t>• Betreiberhandbuch  
• Angaben darüber, wie das Betreiberhandbuch für die Mitarbeitern zugänglich gemacht wird
• Das Betreiberhandbuch soll Informationen zu folgenden Aspekten enthalten:
1. Überblick über das Gebäude und seine Umweltstrategie, z.B. Energie- / Wasser- / Abfall-Effizienz-Richtlinie/Strategie und wie die Benutzer diese umsetzen können.
2. Überblick über die Gebäudetechnik und Zugriff auf die Bedienelemente (Lage, Regelungen, effektiver und effizienter Betrieb usw.)
3. Vorab-Informationen für die Besucher z.B. Zugangs- und Sicherheitsverfahren / Angebote 
4. Bereitstellung von und Zugriff auf gemeinsam genutzte Einrichtungen / Anlagen
5. Sicherheits- und Notfall-Informationen / Anweisungen 
6. Gebäudebezogene Betriebsprozesse für die spezifische Bauweise / Betrieb z.B. Labore. 
7. Gebäudebezogene Sicherheits-Berichterstattung / Umgang mit dem Feedback
8. Gebäudebezogene Informationen für Fortbildungen / Links 
9. Bereitstellung von und Zugang zu Verkehrsmitteln, z.B. öffentlichen Verkehr, Radfahrer-Einrichtungen, Fußwege usw. 
10. Bereitstellung von und der Zugang zu lokalen Einrichtungen 
11. Re-Fit-, Sanierungs-und Instandhaltungsmaßnahmen / Überlegungen
12. Links und Verweise sowie relevante Kontaktdaten</t>
  </si>
  <si>
    <t xml:space="preserve">• Kopie der Umweltmanagementrichtlinien
• Kopie des Umweltmanagementplans
• Kopie des Umweltmanagementsystems
• Dokumentation der Fortschreibungen und Kontrollen
</t>
  </si>
  <si>
    <t xml:space="preserve">• Kopie der Umweltmanagementrichtlinien 
• Kopie des Umweltmanagementplans
• Kopie des Umweltmanagementsystems 
• Dokumentation der Ziele
</t>
  </si>
  <si>
    <t xml:space="preserve">• Kopie der Instandhaltungs-Methoden
• Die Instandhaltungsrichtlinien sollten sich mindestens auf folgendes beziehen: 
o Identifizierung Instandhaltungsnotwendigkeiten
o Priorisierung von Instandhaltungsmaßnahmen
o Erfassung von vorgeschlagenen Maßnahmen und Umfang der Maßnahmen, die notwendig werden
o die Planung der Instandhaltungsintervalle
o Korrekturmaßnahmen 
o Strategie für eine langfristige, mittelfristige und jährliche Instandhaltung
</t>
  </si>
  <si>
    <t xml:space="preserve">• Zählerstände aus dem Vorjahr(en)
• Anordnung der Zähler für die visuelle Inspektion durch den Auditor
</t>
  </si>
  <si>
    <t xml:space="preserve">• Zählerstände, die die Menge genutzten Grauwassers anzeigen
• Standort der Sammelbehälter
• Methode zur Berechnung des prozentualen Anteils
</t>
  </si>
  <si>
    <t xml:space="preserve">• Kopie der Methoden mit Markierung der Klausel, die die Voraussetzungen regelt
• Kopie der Dokumentation von Maßnahmen, wie Gebäudenutzer von Staub und Chemikalien geschützt werden
</t>
  </si>
  <si>
    <t xml:space="preserve">• Aktuelles Lüftungsschemata; alternativ: Fotos der Lüftungsanlage und der Lüftungsauslässe in den Nutzungsbereichen
• Aktuelle Fotos, in denen die Bedienelemente und die Funktion erkennbar sind inkl. Angabe zur Lage
• Fotos über Öffnungsmöglichkeiten der Fenster
• Plan / Pläne mit Verortung der Fotos
</t>
  </si>
  <si>
    <t xml:space="preserve">• Bestätigung, dass keine Bereiche für Auffangwannen erforderlich sind
• Kopie der Aufzeichnungen der regelmässig durchgeführten Kontrollen
</t>
  </si>
  <si>
    <t>• Kopie des Reaktionsplans zu Unfällen mit Schadstoffen und Erklärung - des Eigentümers oder Betreibers - das dieser umgesetzt wird</t>
  </si>
  <si>
    <t>• Lage der Druckerräume, Catering-Bereiche, WC-Bereiche usw. 
• Angaben zu den technischen Anlagen zur Entlüftung</t>
  </si>
  <si>
    <t xml:space="preserve">• Bestätigung, dass keine Bereiche für Auffangwannen erforderlich sind
• Lagepläne, aus denen Bereiche für Auffangwannen hervorgehen
• Spezifikation von Bereichen für Auffangwannen, die durch den Auditor bei der visuellen Inspektion bestätigt werden
</t>
  </si>
  <si>
    <t xml:space="preserve">• Verbrauchsorientierter Energieausweis inkl. Angaben zu Energieverbräuchen (Strom + Wärme)
• Darstellung der Gesamtenergieverbräuche (Strom + Wärme) und Ergebnisdarstellung nach "Berechnung Energieverbräuche 44ENE006"
</t>
  </si>
  <si>
    <t xml:space="preserve">• Kopie der Umweltmanagement-Vereinbarungen
o Klausel-/Absatz-Nummer bzgl. Wasser
o Nachweis der Umsetzung durch Interviews mit Mitarbeitern
</t>
  </si>
  <si>
    <t xml:space="preserve">• Kopie des Nachhaltigkeitsberichts mit den Abschnitten, die die Leistung des Nachhaltigkeitsmanagements hervorheben
• Kopie des Nachhaltigkeitsberichts mit den Abschnitten, die die Leistung des Nachhaltigkeitsmanagements hervorheben
• Prüfprotokolle
Überprüfung mit den Mitarbeitern vor Ort
Überprüfung des Verfahrens der Informationsverbreitung für alle internen Beteiligten (siehe Website und eine Kopie der Aufzeichnung der Offenlegung von Informationen)
• Kopie des Nachhaltigkeitsberichts nach GRI
• Prüfprotokolle
Überprüfung mit den Mitarbeitern vor Ort
Überprüfung des Verfahrens der Informationsverbreitung für alle internen Beteiligten
</t>
  </si>
  <si>
    <t>• Kopie der Stromrechnung, Zählerstände
• Lage des Zählers für den Auditor, um diesen zu prüfen</t>
  </si>
  <si>
    <t>• Kopie der Energie-Management-Vereinbarungen
• Unternehmens-Regeln</t>
  </si>
  <si>
    <t xml:space="preserve">• Kopie der Energie-Management-Vereinbarungen
Agenda-Aufzeichnungen der Schulungen
Interviews mit Mitarbeitern
</t>
  </si>
  <si>
    <t xml:space="preserve">• Kopie der Prüfung durch einen externen Assessor
Referenznummer
Umfang und Audit-Termin; 
oder 
• Kopie des Zertifikats des Externen
Referenznummer
Umfang 
Ablauf
</t>
  </si>
  <si>
    <t xml:space="preserve">• Auditorenangaben zur visuellen Inspektion der internen Ablauforganisation der Systeme
Datum des letzten Feedbacks
</t>
  </si>
  <si>
    <t xml:space="preserve">• verwendete Benchmarks
Anmeldeinformationen der peer group
Datum der Benchmarks im Vergleich zu den gemessenen, die veröffentlicht wurden
</t>
  </si>
  <si>
    <t>• verwendete Benchmarks
Anmeldeinformationen der peer group
Datum der Benchmarks im Vergleich zu den gemessenen, die veröffentlicht wurden</t>
  </si>
  <si>
    <t>• Kopie des jährlichen Wasser-Prüfberichts
• Kopie der Aufzeichnungen 
• Wasserrechnungen
• Zählerstände</t>
  </si>
  <si>
    <t>• Kopie der Beschaffungsvereinbarungen
Zielsetzungen verwendeter Leitlinien</t>
  </si>
  <si>
    <t>• Kopie der Transportvereinbarungen Unternehmens-Regeln</t>
  </si>
  <si>
    <t>• Kopie der Transportrichtlinie
Zielsetzungen
verwendete Leitlinien</t>
  </si>
  <si>
    <t>• Kopie der Gesundheit/Nutzerkomfort-Vereinbarungen
Unternehmens-Regeln</t>
  </si>
  <si>
    <t>• Kopie der Richtlinie Gesundheit/Nutzerkomfort
KPIs
Aufzeichnungen</t>
  </si>
  <si>
    <t>• Auditorenangaben zur visuellen Inspektion der internen Ablauforganisation der Systeme
Datum des letzten Feedbacks
Interviews mit Mitarbeitern</t>
  </si>
  <si>
    <t>• Kopie der Gesundheit-/Nutzerkomfort-Vereinbarungen
Namen der Mitarbeiter
Interviews mit Mitarbeitern</t>
  </si>
  <si>
    <t>• verwendete Benchmarks
Anmeldeinformationen der Peer Group
Datum der Benchmarks im Vergleich zu den gemessenenen, die veröffentlicht wurden</t>
  </si>
  <si>
    <t>• Kopie der Wassermanagement-Vereinbarungen
Darstellung der Einhaltung von bewährten Verfahren (best practice)</t>
  </si>
  <si>
    <t>WC-Spülung</t>
  </si>
  <si>
    <t>Alle verwendeten Kältemittel  haben ein Treibhauspotenzial ≤1 (z. Bsp. Ammoniak, Wasser, Kohlendioxid) bzw. es werden keine Kältemittel im Gebäude eingesetzt</t>
  </si>
  <si>
    <t>Gibt es vor Ort eine ökologische / nachhaltige Beschaffungsrichtlinie für Materialien, Produkte und Dienstleistungen im Hinblick auf den Betrieb und die Instandhaltung des Gebäudes?</t>
  </si>
  <si>
    <t xml:space="preserve">• Wartungsplan
• Funktionsprüfprotokolle 
• Lage des Wartungsplans zur visuellen Inspektion durch den Auditor
</t>
  </si>
  <si>
    <t xml:space="preserve">• Kopie der Beschaffungsrichtlinien des Facility Managers / Reinigungsunternehmens (z.B. für Reinigungsmittel, Wartungs- und Instandsetzungsmaßnahmen)
• Kopie der Beschaffungsrichtlinien des Einkaufs des Nutzers (z.B. für Einrichtungsgegenstände)
• Kopie der Beschaffungs- / Ausschreibungsrichtlinien des Einkaufs des Nutzers (z.B. für Umbaumaßnahmen)
</t>
  </si>
  <si>
    <t>Welche Beleuchtungssteuerung steht dem Nutzer an seinem Arbeitsplatz zur Verfügung?</t>
  </si>
  <si>
    <t>• Kopie des Fragebogens der Nutzerbefragung 
• Nachweise durch unabhängigen/externen Sachverständigen oder durch die genehmigende Behörde</t>
  </si>
  <si>
    <t xml:space="preserve">• Kopie der Umweltmanagement-Vereinbarungen / Unternehmensregeln
• Kopie der Ziele in den Umweltmanagement-Vereinbarungen oder sonstiges formales Dokument
• Auditorenangaben zur visuellen Inspektion der internen Ablauforganisation der Systeme (Datum des letzten Feedbacks)
• Kopie der Organisationsstruktur
• Kopie des Anforderungsprofils des Verantwortlichen
(die Namen der identifizierten Mitarbeiter)
• Aufzeichnungen und Zertifikate der Mitarbeiter
• Interviews mit Mitarbeitern
• Kopien von EMS Prüfung durch Dritten Assessor:
Referenznummer
Umfang und Audittermin; 
oder eine Kopie des Zertifikats eines Dritten
Referenznummer
Umfang und Ablauf
Wenn keine formalen Aufzeichnungen existieren, kann der Auditor eine Prüfung der einschlägigen Bestimmungen entweder BS 8555 oder ISO 14001 durchführen.
• Kopien von EMS Prüfung durch Dritten Assessor:
Referenznummer
Umfang und Audittermin; oder eine Kopie des Zertifikats eines Dritten
Referenznummer
Umfang und Ablauf
• Wenn keine formalen Aufzeichnungen existieren, kann der Auditor eine Prüfung der einschlägigen Bestimmungen entweder BS 8555 oder ISO 14001 durchführen.
• Kopien der Teilnahme an Schulungen inkl. Art, Umfang, Datum
• Kopien von EMS Prüfung durch Dritten Assessor:
Referenznummer
Umfang und Audittermin; 
oder 
eine Kopie des Zertifikats eines Dritten
Referenznummer
Umfang und Ablauf
• Wenn keine formalen Aufzeichnungen existieren kann der Auditor eine Prüfung der einschlägigen Bestimmungen entweder BS 8555 oder ISO 14001 durchführen.
• Verwendete Benchmarks:
Anmeldeinformationen der peer group
Datum der Benchmarks im Vergleich zu den gemessenen, die veröffentlicht wurden
• Kopie von Datensätzen, um Fortschritte zu demonstrieren, mit mindestens den wichtigsten durchgeführten Maßnahmen
• Kopie von Datensätzen, um Fortschritte zu demonstrieren, mit mindestens den wichtigsten durchgeführten Maßnahmen
• Interviews mit Mitarbeitern zur Dokumentation des Grads der Umsetzung
</t>
  </si>
  <si>
    <t>Welche Maßnahmen werden ergriffen, um unnötige Wasserverbräuche zu vermeiden?</t>
  </si>
  <si>
    <t xml:space="preserve">• Verfahren des Wasser-Management-Systems
Regeln
Leistung des Abfall-Management-Systems
visuelle Nachweise
Fotos
</t>
  </si>
  <si>
    <t>Wurden die Wassermanagementziele erreicht?</t>
  </si>
  <si>
    <t>Alle Verbesserungen zur Verringerung der Umweltverschmutzung wurden erreicht</t>
  </si>
  <si>
    <t>Die Mitgliedschaft in einer Branche / Supply-Chain-Initiative (z.B. Ethical Trading Initiative (ETI), oder Sedex) ist erforderlich</t>
  </si>
  <si>
    <t>Keines der Ziele zur Material- und Produktbeschaffungs-Management-Richtlinie wurde im letzten Kalenderjahr erreicht</t>
  </si>
  <si>
    <t>&lt;25% der Ziele zur Material- und Produktbeschaffungs-Management-Richtlinie wurden im letzten Kalenderjahr erreicht</t>
  </si>
  <si>
    <t>≥25% der Ziele zur Material- und Produktbeschaffungs-Management-Richtlinie wurden im letzten Kalenderjahr erreicht</t>
  </si>
  <si>
    <t>≥50% der Ziele zur Material- und Produktbeschaffungs-Management-Richtlinie wurden im letzten Kalenderjahr erreicht</t>
  </si>
  <si>
    <t>≥75% der Ziele zur Material- und Produktbeschaffungs-Management-Richtlinie wurden im letzten Kalenderjahr erreicht</t>
  </si>
  <si>
    <t>Alle Ziele zur Material- und Produktbeschaffungs-Management-Richtlinie wurden im letzten Kalenderjahr erreicht</t>
  </si>
  <si>
    <t>Gibt es am Standort eine Vereinbarung mit den Betreibern des ÖPNV, um die Anreise zum Standort zu verbessern und sicherzustellen, dass Informationen jederzeit für die Besucher und Mitarbeiter abrufbar sind?</t>
  </si>
  <si>
    <t>Bitte legen Sie den verbrauchsorientierten Energieausweis vor.</t>
  </si>
  <si>
    <t>Bitte legen Sie den verbrauchsorientierten Energieausweis vor</t>
  </si>
  <si>
    <t>Pflanzgefäße/Bepflanzungen</t>
  </si>
  <si>
    <t>Werden Sanierungs- / Modernisierungs- / Instandhaltungsarbeiten derart geplant und ausgeführt, dass eine Minimierung der schädlichen Auswirkungen von Chemikalien und Stäuben auf den Gebäudenutzer während der Ausführung erfolgt?</t>
  </si>
  <si>
    <t>Gibt es eine Strategie zur Tiefenreinigung in angemessenen Intervallen?</t>
  </si>
  <si>
    <t>Werden die Ergebnisse der Nutzerzufriedenheitsbefragung weiterverwendet?</t>
  </si>
  <si>
    <t>Gibt es Richtlinien, die sicherstellen, dass Aufenthaltsräume im Innen- und Außenraum nicht für andere Zwecke genutzt werden?</t>
  </si>
  <si>
    <t>Wird das Küchenabwasser von Fetten und Ölen filtriert?</t>
  </si>
  <si>
    <t>Es wurden keine Ziele im letzten Kalenderjahr erreicht</t>
  </si>
  <si>
    <t xml:space="preserve">eine Prüfung zur Einhaltung </t>
  </si>
  <si>
    <t xml:space="preserve">zwei Prüfungen zur Einhaltung </t>
  </si>
  <si>
    <t xml:space="preserve">drei und mehr Prüfungen zur Einhaltung </t>
  </si>
  <si>
    <t>Einsatz von umweltschonenden/-verträglichen Alternativen, wo immer möglich (mindestens jedoch bei: Reinigungsmitteln, Kühlmitteln, Schmierstoffen, Ölen, Hydraulikflüssigkeiten, Lacken, Klebern, Batterien)</t>
  </si>
  <si>
    <t>Verwenden von volitile organische Verbindungen (VOC), Stickoxide (NOx) und anderen Emissionskontrollen</t>
  </si>
  <si>
    <t>&lt; 25% der Ziele zur Vermeidung von Umweltrisiken wurden erreicht</t>
  </si>
  <si>
    <t>≥25% der Ziele zur Vermeidung von Umweltrisiken wurden erreicht</t>
  </si>
  <si>
    <t>≥50% der Ziele zur Vermeidung von Umweltrisiken wurden erreicht</t>
  </si>
  <si>
    <t>≥75% der Ziele zur Vermeidung von Umweltrisiken wurden erreicht</t>
  </si>
  <si>
    <t>Alle Ziele zur Vermeidung von Umweltrisiken wurden erreicht</t>
  </si>
  <si>
    <t>Ja, bzw. es werden keine Kältemittel im Gebäude verwendet</t>
  </si>
  <si>
    <t>Bauliche Änderungen nur für Teile des Gebäudes erlaubt z.B. wegen Bestands- oder Denkmalschutz</t>
  </si>
  <si>
    <t>Österreich</t>
  </si>
  <si>
    <t>Bosnien Herzegowina</t>
  </si>
  <si>
    <t>Belgien</t>
  </si>
  <si>
    <t>Bulgarien</t>
  </si>
  <si>
    <t>Brasilien</t>
  </si>
  <si>
    <t>Schweiz</t>
  </si>
  <si>
    <t>Staatenbund Serbien und Montenegro</t>
  </si>
  <si>
    <t>Tschechische Republik</t>
  </si>
  <si>
    <t>Deutschland</t>
  </si>
  <si>
    <t>Dänemark</t>
  </si>
  <si>
    <t>Spanien</t>
  </si>
  <si>
    <t>Finnland</t>
  </si>
  <si>
    <t>Frankreich</t>
  </si>
  <si>
    <t>Vereinigtes Königreich</t>
  </si>
  <si>
    <t>Griechenland</t>
  </si>
  <si>
    <t>Kroatien</t>
  </si>
  <si>
    <t>Ungarn</t>
  </si>
  <si>
    <t>Irland</t>
  </si>
  <si>
    <t>Italien</t>
  </si>
  <si>
    <t>Luxemburg</t>
  </si>
  <si>
    <t>Mazedonien</t>
  </si>
  <si>
    <t>Niederlande</t>
  </si>
  <si>
    <t>Norwegen</t>
  </si>
  <si>
    <t>Polen</t>
  </si>
  <si>
    <t>Rumänien</t>
  </si>
  <si>
    <t>Schweden</t>
  </si>
  <si>
    <t>Slowenien</t>
  </si>
  <si>
    <t>Slowakei</t>
  </si>
  <si>
    <t>Vereinigte Staaten von Amerika</t>
  </si>
  <si>
    <t>Keine wasserlosen Urinale vorhanden</t>
  </si>
  <si>
    <t xml:space="preserve">Dachfläche (W/m²K) </t>
  </si>
  <si>
    <t xml:space="preserve">Wassermanagement-System ist eingeführt und wird umgesetzt                  </t>
  </si>
  <si>
    <t>Land</t>
  </si>
  <si>
    <t>Gebäudeform</t>
  </si>
  <si>
    <t>Benchmarkdaten</t>
  </si>
  <si>
    <t xml:space="preserve">• Umgebungsplan, aktuelle Google Maps Ansicht mit Markierungen der Lage der lokalen Einrichtungen inkl. Entfernungen zu den Eingängen des Gebäudes. Alternativ auch mit "Meine Stadt.de" nachweisbar.  </t>
  </si>
  <si>
    <t>• Dokument der Instandhaltungsstrategie in der alle Maßnahmen detailliert aufgeschlüsselt sind und die Art der Strategie eindeutig hervorgeht</t>
  </si>
  <si>
    <t>Ja, beeinflussbar durch Öffnen der Fenster</t>
  </si>
  <si>
    <t>Ja, beeinflussbar durch Regulierung des Thermostats</t>
  </si>
  <si>
    <t>Ja, beeinflussbar durch Regulierung der Lüftungsrate</t>
  </si>
  <si>
    <t>Welche Art der Wassererwärmung findet im Gebäude statt? Wenn es eine Kombination aus verschiedenen Systemen gibt, wählen sie "zentral".</t>
  </si>
  <si>
    <t>Welches Medium wird zur Wassererwärmung genutzt? Wenn es eine Kombination aus zentraler und dezentraler Wassererwärmung gibt, wählen Sie bitte das Medium der zentralen Wassererwärmung.</t>
  </si>
  <si>
    <t xml:space="preserve">Welches Medium wird zur Wassererwärmung genutzt? Wenn es eine Kombination aus zentraler und dezentraler Wassererwärmung gibt, wählen Sie bitte das Medium der zentralen Wassererwärmung. </t>
  </si>
  <si>
    <t>Teil 2 Betrieb</t>
  </si>
  <si>
    <t>Teil 3 Nutzer</t>
  </si>
  <si>
    <r>
      <t>Bitte in m</t>
    </r>
    <r>
      <rPr>
        <vertAlign val="superscript"/>
        <sz val="10"/>
        <rFont val="Arial"/>
        <family val="2"/>
      </rPr>
      <t xml:space="preserve">3 </t>
    </r>
    <r>
      <rPr>
        <sz val="10"/>
        <rFont val="Arial"/>
        <family val="2"/>
      </rPr>
      <t>angeben</t>
    </r>
  </si>
  <si>
    <t>Keines der Ziele zur Vermeidung von Umweltrisiken wurde erreicht</t>
  </si>
  <si>
    <t>Sind Management-Vereinbarungen für die Materialbeschaffung vorhanden, die Ziele setzen und wird die Einführung überprüft?</t>
  </si>
  <si>
    <t>Eingabe des Volumens in m³</t>
  </si>
  <si>
    <t>Eingabe des %-Satzes</t>
  </si>
  <si>
    <t>Teil 3 Anhang Büro</t>
  </si>
  <si>
    <t>Ref 1 - Energie</t>
  </si>
  <si>
    <t>17MAT006: Initiativen der Einkaufspolitik</t>
  </si>
  <si>
    <t>65ENE002: Initiativen bzgl. Energie</t>
  </si>
  <si>
    <t>27WAT004: Initiativen bzgl. Wasser</t>
  </si>
  <si>
    <t>Ref 7 -Gesundheit und Wohlbefinden</t>
  </si>
  <si>
    <t xml:space="preserve">Zurück zu Teil 3 Gebäudenutzung </t>
  </si>
  <si>
    <t>Ja, es ist eine proaktive Instandhaltungsstrategie vorhanden</t>
  </si>
  <si>
    <t>Wie hoch ist der prozentuale Anteil der Natriumdampf-Niederdrucklampen an der gesamten Außenbeleuchtung?</t>
  </si>
  <si>
    <t>Ja - die gemessenen Lüftungsraten entsprechen den Vorgaben der nationalen Norm</t>
  </si>
  <si>
    <t>Ja - die gemessenen Lüftungsraten entsprechen mindestens den maximalen Vorgaben der nationalen Norm</t>
  </si>
  <si>
    <t>Nein, es wird keine Genehmigung zur Einleitung benötigt bzw. es findet keine Einleitung in natürliche Gewässer statt</t>
  </si>
  <si>
    <t xml:space="preserve">Ja, es liegt eine Genehmigung zur Einleitung vor </t>
  </si>
  <si>
    <t>Befindet sich das Gebäude in einem von Hochwasser gefährdetem Gebiet?</t>
  </si>
  <si>
    <t>Wurden Maßnahmen getroffen, um das Risiko von Flutschäden zu reduzieren, wenn das Gebäude in einem mit niedrigem, mittlerem oder hohem mit Hochwasserrisiko gefährdetem Gebiet liegt?</t>
  </si>
  <si>
    <t>Ja - 3 Maßnahmen sind umgesetzt</t>
  </si>
  <si>
    <t>Ja - mehr als 4 Maßnahmen sind umgesetzt</t>
  </si>
  <si>
    <t>Welche der folgenden Maßnahmen für alternativen Personenverkehr sind baulich umgesetzt?
- gesicherte Fahrradabstellfläche
- gesicherte und überdachte Fahrradabstellflächen
- Umkleideräume
- Duschen
- Trocknungsräume für nasse Bekleidung
- Alternativen</t>
  </si>
  <si>
    <t>&gt; 4.500 W∙m-3∙s</t>
  </si>
  <si>
    <t>4.500 W∙m-3∙s - 1.250 W∙m-3∙s</t>
  </si>
  <si>
    <t>&lt; 1.250 W∙m-3∙s</t>
  </si>
  <si>
    <t>Nein - das Gebäude liegt in keinem oder mit niedrigem Hochwasserrisiko gefährdetem Gebiet</t>
  </si>
  <si>
    <t xml:space="preserve">Wieviel Prozent der WC´s haben einen geringen Wasserdurchlauf je Spülung? </t>
  </si>
  <si>
    <t>≥50-&lt;75 ≤6 Liter pro Spülung</t>
  </si>
  <si>
    <t>≥75 ≤6 Liter pro Spülung</t>
  </si>
  <si>
    <t>≥50-&lt;75 ≤4,5 Liter pro Spülung</t>
  </si>
  <si>
    <t>≥75  ≤4,5 Liter pro Spülung</t>
  </si>
  <si>
    <t>Ja automatische Spülungskontrolle der Urinale mit weniger als 6 Liter/Spülung pro Stunde oder Zisterne gespeiste Urinale mit weniger als 4,5 Liter pro Spülung</t>
  </si>
  <si>
    <t>Wieviel Prozent der installierten Duschen haben einen geringen Wasserdurchflusswert (geringer als 9 l/min)?</t>
  </si>
  <si>
    <t>Wieviel Prozent der installierten Armaturen für die Handwaschbecken haben einen minimalen Wasserverbrauch (z.B.:
Brausearmaturen, 
belüftete Armaturen, 
Druckknopf-Armatur mit automatischer Abschaltung,
Armatur mit automatischem Sensor, 
Armaturen) mit einem geringeren Wasserdurchfluss als 4,5 l/min?</t>
  </si>
  <si>
    <t xml:space="preserve">• Herstellernachweise der Wasserdurchflussmenge, technische Daten der Objekte
• Raumbuch
• Fotos
• Grundrisse mit markierten Flächen der eingebauten Objekte zur visuellen Inspektion durch den Auditor
• Rechnung der eingebauten Installationen
• Berechnung des prozentualen Anteils
</t>
  </si>
  <si>
    <t xml:space="preserve">Teilweise installiert </t>
  </si>
  <si>
    <t>Bodenplatte / Geschossdecke gegen unbeheizt in W/m²K</t>
  </si>
  <si>
    <t>Dach in W/m²K</t>
  </si>
  <si>
    <t>opake Außenwände in W/m²K</t>
  </si>
  <si>
    <t>Nein, es liegt keine Genehmigung zur Einleitung vor</t>
  </si>
  <si>
    <r>
      <t xml:space="preserve">Das Gebäude befindet sich in einem Gebiet </t>
    </r>
    <r>
      <rPr>
        <b/>
        <sz val="10"/>
        <rFont val="Arial"/>
        <family val="2"/>
      </rPr>
      <t xml:space="preserve">ohne </t>
    </r>
    <r>
      <rPr>
        <sz val="10"/>
        <rFont val="Arial"/>
        <family val="2"/>
      </rPr>
      <t>Hochwasserrisiko.</t>
    </r>
  </si>
  <si>
    <r>
      <t xml:space="preserve">Das Gebäude befindet sich in einem Gebiet mit </t>
    </r>
    <r>
      <rPr>
        <b/>
        <sz val="10"/>
        <rFont val="Arial"/>
        <family val="2"/>
      </rPr>
      <t>niedrigem</t>
    </r>
    <r>
      <rPr>
        <sz val="10"/>
        <rFont val="Arial"/>
        <family val="2"/>
      </rPr>
      <t xml:space="preserve"> Hochwasserrisiko.</t>
    </r>
  </si>
  <si>
    <r>
      <t xml:space="preserve">Das Gebäude befindet sich in einem Gebiet mit </t>
    </r>
    <r>
      <rPr>
        <b/>
        <sz val="10"/>
        <rFont val="Arial"/>
        <family val="2"/>
      </rPr>
      <t>mittlerem</t>
    </r>
    <r>
      <rPr>
        <sz val="10"/>
        <rFont val="Arial"/>
        <family val="2"/>
      </rPr>
      <t xml:space="preserve"> Hochwasserrisiko.</t>
    </r>
  </si>
  <si>
    <r>
      <t xml:space="preserve">Das Gebäude befindet sich in einem Gebiet mit </t>
    </r>
    <r>
      <rPr>
        <b/>
        <sz val="10"/>
        <rFont val="Arial"/>
        <family val="2"/>
      </rPr>
      <t>hohem</t>
    </r>
    <r>
      <rPr>
        <sz val="10"/>
        <rFont val="Arial"/>
        <family val="2"/>
      </rPr>
      <t xml:space="preserve"> Hochwasserrisiko.</t>
    </r>
  </si>
  <si>
    <t>1 - &lt;50%</t>
  </si>
  <si>
    <t>Es wird keine erneuerbare Energie genutzt</t>
  </si>
  <si>
    <t>begrünte Außenflächen mit Wasserelementen und Anpflanzungen (z. B. Hecken, Sträucher, Beete, Bäume)</t>
  </si>
  <si>
    <t>begrünte Außenflächen mit Anpflanzungen (z. B. Hecken, Sträucher, Beete, Bäume) oder Wasserelemente</t>
  </si>
  <si>
    <t>begrünte Außenflächen</t>
  </si>
  <si>
    <t>ma. Punkte</t>
  </si>
  <si>
    <t>• Angaben zur Ermittlungsmethode inkl. Ergebnisdarstellung Energieverbräuche (Strom + Wärme) (z.B. gem. BREEAM DE Bestand Teil 2 Berechnungstool 47ENE006 &amp; 49ENE006")
• Darstellung der Gesamtenergieverbräuche (Strom + Wärme)</t>
  </si>
  <si>
    <t>Wieviel Prozent der WC´s haben einen geringen Wasserdurchlauf je Spülung?</t>
  </si>
  <si>
    <t>Wie hoch ist der saisonale Wirkungsgrad (SEER) für die Heizung, Lüfung und Klimaanlage?</t>
  </si>
  <si>
    <t xml:space="preserve">Die CO2-Bilanz des Unternehmens wird duch ein nachprüfbares System gemessen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</si>
</sst>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
    <numFmt numFmtId="167" formatCode="0.00000000"/>
  </numFmts>
  <fonts count="48" x14ac:knownFonts="1">
    <font>
      <sz val="11"/>
      <color theme="1"/>
      <name val="Calibri"/>
      <family val="2"/>
      <scheme val="minor"/>
    </font>
    <font>
      <b/>
      <sz val="11"/>
      <color theme="1"/>
      <name val="Calibri"/>
      <family val="2"/>
      <scheme val="minor"/>
    </font>
    <font>
      <sz val="10"/>
      <name val="Arial"/>
      <family val="2"/>
    </font>
    <font>
      <b/>
      <sz val="11"/>
      <color theme="1"/>
      <name val="Arial"/>
      <family val="2"/>
    </font>
    <font>
      <sz val="14"/>
      <color theme="1"/>
      <name val="Calibri"/>
      <family val="2"/>
      <scheme val="minor"/>
    </font>
    <font>
      <sz val="16"/>
      <color theme="1"/>
      <name val="Calibri"/>
      <family val="2"/>
      <scheme val="minor"/>
    </font>
    <font>
      <sz val="11"/>
      <color theme="1"/>
      <name val="Arial"/>
      <family val="2"/>
    </font>
    <font>
      <b/>
      <sz val="11"/>
      <color theme="0"/>
      <name val="Arial"/>
      <family val="2"/>
    </font>
    <font>
      <sz val="14"/>
      <color theme="1"/>
      <name val="Arial"/>
      <family val="2"/>
    </font>
    <font>
      <sz val="10"/>
      <color indexed="8"/>
      <name val="Arial"/>
      <family val="2"/>
    </font>
    <font>
      <sz val="10"/>
      <color theme="1"/>
      <name val="Arial"/>
      <family val="2"/>
    </font>
    <font>
      <b/>
      <sz val="10"/>
      <color theme="1"/>
      <name val="Arial"/>
      <family val="2"/>
    </font>
    <font>
      <b/>
      <sz val="10"/>
      <color theme="0"/>
      <name val="Arial"/>
      <family val="2"/>
    </font>
    <font>
      <vertAlign val="superscript"/>
      <sz val="10"/>
      <name val="Arial"/>
      <family val="2"/>
    </font>
    <font>
      <sz val="11"/>
      <color theme="1"/>
      <name val="Calibri"/>
      <family val="2"/>
      <scheme val="minor"/>
    </font>
    <font>
      <sz val="10"/>
      <color theme="0"/>
      <name val="Arial"/>
      <family val="2"/>
    </font>
    <font>
      <sz val="9"/>
      <color theme="1"/>
      <name val="Calibri"/>
      <family val="2"/>
      <scheme val="minor"/>
    </font>
    <font>
      <u/>
      <sz val="7.7"/>
      <color theme="10"/>
      <name val="Calibri"/>
      <family val="2"/>
    </font>
    <font>
      <sz val="11"/>
      <color theme="1"/>
      <name val="Calibri"/>
      <family val="2"/>
    </font>
    <font>
      <sz val="12"/>
      <color theme="1"/>
      <name val="Calibri"/>
      <family val="2"/>
      <scheme val="minor"/>
    </font>
    <font>
      <sz val="12"/>
      <color theme="1"/>
      <name val="Arial"/>
      <family val="2"/>
    </font>
    <font>
      <sz val="16"/>
      <color theme="1"/>
      <name val="Arial"/>
      <family val="2"/>
    </font>
    <font>
      <sz val="10"/>
      <color theme="1"/>
      <name val="Calibri"/>
      <family val="2"/>
    </font>
    <font>
      <sz val="10"/>
      <color theme="1"/>
      <name val="Calibri"/>
      <family val="2"/>
      <scheme val="minor"/>
    </font>
    <font>
      <b/>
      <sz val="12"/>
      <color theme="1"/>
      <name val="Arial"/>
      <family val="2"/>
    </font>
    <font>
      <b/>
      <sz val="10"/>
      <color rgb="FFFF0000"/>
      <name val="Calibri"/>
      <family val="2"/>
      <scheme val="minor"/>
    </font>
    <font>
      <b/>
      <sz val="14"/>
      <color theme="1"/>
      <name val="Calibri"/>
      <family val="2"/>
      <scheme val="minor"/>
    </font>
    <font>
      <u/>
      <sz val="16"/>
      <color theme="10"/>
      <name val="Calibri"/>
      <family val="2"/>
    </font>
    <font>
      <b/>
      <sz val="10"/>
      <name val="Arial"/>
      <family val="2"/>
    </font>
    <font>
      <b/>
      <sz val="16"/>
      <name val="Arial"/>
      <family val="2"/>
    </font>
    <font>
      <b/>
      <u/>
      <sz val="11"/>
      <color theme="1"/>
      <name val="Calibri"/>
      <family val="2"/>
      <scheme val="minor"/>
    </font>
    <font>
      <b/>
      <sz val="10"/>
      <color theme="1"/>
      <name val="Calibri"/>
      <family val="2"/>
      <scheme val="minor"/>
    </font>
    <font>
      <sz val="14"/>
      <color rgb="FFFF0000"/>
      <name val="Calibri"/>
      <family val="2"/>
      <scheme val="minor"/>
    </font>
    <font>
      <sz val="11"/>
      <color theme="0"/>
      <name val="Calibri"/>
      <family val="2"/>
      <scheme val="minor"/>
    </font>
    <font>
      <sz val="10"/>
      <color theme="0"/>
      <name val="Calibri"/>
      <family val="2"/>
      <scheme val="minor"/>
    </font>
    <font>
      <sz val="10"/>
      <color theme="0" tint="-0.14999847407452621"/>
      <name val="Arial"/>
      <family val="2"/>
    </font>
    <font>
      <b/>
      <sz val="12"/>
      <color rgb="FFFF0000"/>
      <name val="Arial"/>
      <family val="2"/>
    </font>
    <font>
      <sz val="10"/>
      <name val="Calibri"/>
      <family val="2"/>
      <scheme val="minor"/>
    </font>
    <font>
      <sz val="10"/>
      <color theme="0" tint="-0.249977111117893"/>
      <name val="Arial"/>
      <family val="2"/>
    </font>
    <font>
      <sz val="10"/>
      <color rgb="FFFF0000"/>
      <name val="Calibri"/>
      <family val="2"/>
      <scheme val="minor"/>
    </font>
    <font>
      <sz val="11"/>
      <color indexed="8"/>
      <name val="Calibri"/>
      <family val="2"/>
      <charset val="1"/>
    </font>
    <font>
      <u/>
      <sz val="12"/>
      <color theme="10"/>
      <name val="Calibri"/>
      <family val="2"/>
    </font>
    <font>
      <b/>
      <sz val="11"/>
      <color rgb="FFFF0000"/>
      <name val="Calibri"/>
      <family val="2"/>
      <scheme val="minor"/>
    </font>
    <font>
      <b/>
      <sz val="11"/>
      <color theme="3" tint="0.39997558519241921"/>
      <name val="Calibri"/>
      <family val="2"/>
      <scheme val="minor"/>
    </font>
    <font>
      <sz val="11"/>
      <color theme="0"/>
      <name val="Arial"/>
      <family val="2"/>
    </font>
    <font>
      <b/>
      <sz val="16"/>
      <color theme="1"/>
      <name val="Arial"/>
      <family val="2"/>
    </font>
    <font>
      <sz val="10"/>
      <color rgb="FFFF0000"/>
      <name val="Arial"/>
      <family val="2"/>
    </font>
    <font>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E7F9E7"/>
        <bgColor indexed="64"/>
      </patternFill>
    </fill>
    <fill>
      <patternFill patternType="solid">
        <fgColor rgb="FF00602B"/>
        <bgColor indexed="64"/>
      </patternFill>
    </fill>
    <fill>
      <patternFill patternType="solid">
        <fgColor rgb="FFF5FDF5"/>
        <bgColor indexed="64"/>
      </patternFill>
    </fill>
    <fill>
      <patternFill patternType="solid">
        <fgColor rgb="FFE7F7FF"/>
        <bgColor indexed="64"/>
      </patternFill>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6600"/>
      </left>
      <right style="medium">
        <color rgb="FF006600"/>
      </right>
      <top style="medium">
        <color rgb="FF006600"/>
      </top>
      <bottom style="medium">
        <color rgb="FF006600"/>
      </bottom>
      <diagonal/>
    </border>
    <border>
      <left/>
      <right/>
      <top style="thin">
        <color indexed="64"/>
      </top>
      <bottom style="thin">
        <color indexed="64"/>
      </bottom>
      <diagonal/>
    </border>
    <border>
      <left style="medium">
        <color rgb="FF006600"/>
      </left>
      <right/>
      <top style="thin">
        <color indexed="64"/>
      </top>
      <bottom style="thin">
        <color indexed="64"/>
      </bottom>
      <diagonal/>
    </border>
    <border>
      <left style="medium">
        <color rgb="FF006600"/>
      </left>
      <right/>
      <top style="medium">
        <color rgb="FF006600"/>
      </top>
      <bottom style="medium">
        <color rgb="FF006600"/>
      </bottom>
      <diagonal/>
    </border>
    <border>
      <left/>
      <right style="medium">
        <color rgb="FF006600"/>
      </right>
      <top style="medium">
        <color rgb="FF006600"/>
      </top>
      <bottom style="medium">
        <color rgb="FF006600"/>
      </bottom>
      <diagonal/>
    </border>
    <border>
      <left style="thin">
        <color indexed="64"/>
      </left>
      <right/>
      <top style="thin">
        <color indexed="64"/>
      </top>
      <bottom style="medium">
        <color rgb="FF006600"/>
      </bottom>
      <diagonal/>
    </border>
    <border>
      <left/>
      <right style="thin">
        <color indexed="64"/>
      </right>
      <top style="thin">
        <color indexed="64"/>
      </top>
      <bottom style="medium">
        <color rgb="FF006600"/>
      </bottom>
      <diagonal/>
    </border>
    <border>
      <left/>
      <right style="thin">
        <color indexed="64"/>
      </right>
      <top style="thin">
        <color indexed="64"/>
      </top>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medium">
        <color rgb="FFFF0000"/>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rgb="FF006600"/>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rgb="FF006600"/>
      </left>
      <right/>
      <top/>
      <bottom/>
      <diagonal/>
    </border>
    <border>
      <left style="medium">
        <color rgb="FF006600"/>
      </left>
      <right/>
      <top style="medium">
        <color rgb="FF006600"/>
      </top>
      <bottom/>
      <diagonal/>
    </border>
    <border>
      <left style="medium">
        <color rgb="FF006600"/>
      </left>
      <right/>
      <top/>
      <bottom style="medium">
        <color rgb="FF006600"/>
      </bottom>
      <diagonal/>
    </border>
    <border>
      <left style="medium">
        <color rgb="FF004800"/>
      </left>
      <right style="medium">
        <color rgb="FF004800"/>
      </right>
      <top style="medium">
        <color rgb="FF004800"/>
      </top>
      <bottom style="medium">
        <color rgb="FF004800"/>
      </bottom>
      <diagonal/>
    </border>
    <border>
      <left/>
      <right/>
      <top/>
      <bottom style="thin">
        <color indexed="64"/>
      </bottom>
      <diagonal/>
    </border>
    <border>
      <left style="medium">
        <color rgb="FF004800"/>
      </left>
      <right style="medium">
        <color rgb="FF004800"/>
      </right>
      <top/>
      <bottom style="medium">
        <color rgb="FF004800"/>
      </bottom>
      <diagonal/>
    </border>
    <border>
      <left/>
      <right/>
      <top style="thin">
        <color indexed="64"/>
      </top>
      <bottom/>
      <diagonal/>
    </border>
    <border>
      <left style="medium">
        <color rgb="FF004800"/>
      </left>
      <right style="medium">
        <color rgb="FF004800"/>
      </right>
      <top style="medium">
        <color rgb="FF004800"/>
      </top>
      <bottom/>
      <diagonal/>
    </border>
    <border>
      <left style="medium">
        <color rgb="FF004800"/>
      </left>
      <right style="medium">
        <color rgb="FF004800"/>
      </right>
      <top/>
      <bottom/>
      <diagonal/>
    </border>
    <border>
      <left style="thin">
        <color indexed="64"/>
      </left>
      <right style="medium">
        <color rgb="FF006600"/>
      </right>
      <top style="thin">
        <color indexed="64"/>
      </top>
      <bottom style="thin">
        <color indexed="64"/>
      </bottom>
      <diagonal/>
    </border>
    <border>
      <left style="medium">
        <color rgb="FF006600"/>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6600"/>
      </left>
      <right style="thin">
        <color indexed="64"/>
      </right>
      <top style="thin">
        <color indexed="64"/>
      </top>
      <bottom/>
      <diagonal/>
    </border>
    <border>
      <left style="thin">
        <color indexed="64"/>
      </left>
      <right style="medium">
        <color rgb="FF006600"/>
      </right>
      <top style="thin">
        <color indexed="64"/>
      </top>
      <bottom/>
      <diagonal/>
    </border>
    <border>
      <left/>
      <right/>
      <top style="medium">
        <color indexed="64"/>
      </top>
      <bottom/>
      <diagonal/>
    </border>
    <border>
      <left style="medium">
        <color auto="1"/>
      </left>
      <right style="thick">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s>
  <cellStyleXfs count="5">
    <xf numFmtId="0" fontId="0" fillId="0" borderId="0"/>
    <xf numFmtId="0" fontId="2" fillId="0" borderId="0"/>
    <xf numFmtId="9" fontId="14" fillId="0" borderId="0" applyFont="0" applyFill="0" applyBorder="0" applyAlignment="0" applyProtection="0"/>
    <xf numFmtId="0" fontId="17" fillId="0" borderId="0" applyNumberFormat="0" applyFill="0" applyBorder="0" applyAlignment="0" applyProtection="0">
      <alignment vertical="top"/>
      <protection locked="0"/>
    </xf>
    <xf numFmtId="0" fontId="40" fillId="0" borderId="0"/>
  </cellStyleXfs>
  <cellXfs count="1073">
    <xf numFmtId="0" fontId="0" fillId="0" borderId="0" xfId="0"/>
    <xf numFmtId="0" fontId="0" fillId="0" borderId="0" xfId="0"/>
    <xf numFmtId="0" fontId="0" fillId="2" borderId="0" xfId="0" applyFill="1" applyBorder="1"/>
    <xf numFmtId="0" fontId="0" fillId="2" borderId="0" xfId="0" applyFill="1"/>
    <xf numFmtId="0" fontId="5" fillId="2" borderId="0" xfId="0" applyFont="1" applyFill="1" applyBorder="1"/>
    <xf numFmtId="0" fontId="0" fillId="3" borderId="0" xfId="0" applyFill="1"/>
    <xf numFmtId="0" fontId="4" fillId="3" borderId="0" xfId="0" applyFont="1" applyFill="1" applyBorder="1"/>
    <xf numFmtId="0" fontId="6" fillId="3" borderId="0" xfId="0" applyFont="1" applyFill="1"/>
    <xf numFmtId="0" fontId="6" fillId="2" borderId="0" xfId="0" applyFont="1" applyFill="1" applyBorder="1"/>
    <xf numFmtId="0" fontId="8" fillId="3" borderId="0" xfId="0" applyFont="1" applyFill="1" applyBorder="1"/>
    <xf numFmtId="0" fontId="0" fillId="0" borderId="0" xfId="0"/>
    <xf numFmtId="0" fontId="0" fillId="2" borderId="0" xfId="0" applyFill="1"/>
    <xf numFmtId="0" fontId="0" fillId="0" borderId="0" xfId="0" applyAlignment="1">
      <alignment horizontal="center" vertical="center"/>
    </xf>
    <xf numFmtId="0" fontId="0" fillId="2" borderId="0" xfId="0" applyFill="1" applyAlignment="1">
      <alignment horizontal="center" vertical="center"/>
    </xf>
    <xf numFmtId="0" fontId="9" fillId="0" borderId="6" xfId="0" applyFont="1" applyFill="1" applyBorder="1" applyAlignment="1">
      <alignment vertical="top" wrapText="1"/>
    </xf>
    <xf numFmtId="0" fontId="9" fillId="0" borderId="0" xfId="0" applyFont="1" applyFill="1" applyBorder="1" applyAlignment="1">
      <alignment vertical="top" wrapText="1"/>
    </xf>
    <xf numFmtId="0" fontId="10" fillId="0" borderId="0" xfId="0" applyFont="1"/>
    <xf numFmtId="0" fontId="12" fillId="4" borderId="1" xfId="0" applyFont="1" applyFill="1" applyBorder="1"/>
    <xf numFmtId="0" fontId="10" fillId="0" borderId="8" xfId="0" applyFont="1" applyFill="1" applyBorder="1" applyAlignment="1">
      <alignment vertical="top" wrapText="1"/>
    </xf>
    <xf numFmtId="0" fontId="10" fillId="0" borderId="10" xfId="0" applyFont="1" applyFill="1" applyBorder="1" applyAlignment="1">
      <alignment vertical="top"/>
    </xf>
    <xf numFmtId="0" fontId="10" fillId="0" borderId="10" xfId="0" applyFont="1" applyFill="1" applyBorder="1"/>
    <xf numFmtId="0" fontId="10" fillId="0" borderId="9" xfId="0" applyFont="1" applyFill="1" applyBorder="1" applyAlignment="1">
      <alignment vertical="top"/>
    </xf>
    <xf numFmtId="0" fontId="10" fillId="0" borderId="6" xfId="0" applyFont="1" applyFill="1" applyBorder="1" applyAlignment="1">
      <alignment horizontal="left" vertical="top"/>
    </xf>
    <xf numFmtId="0" fontId="10" fillId="0" borderId="6" xfId="0" applyFont="1" applyFill="1" applyBorder="1" applyAlignment="1">
      <alignment horizontal="left" vertical="top" wrapText="1"/>
    </xf>
    <xf numFmtId="0" fontId="10" fillId="0" borderId="9" xfId="0" applyFont="1" applyFill="1" applyBorder="1" applyAlignment="1">
      <alignment vertical="top" wrapText="1"/>
    </xf>
    <xf numFmtId="0" fontId="2" fillId="0" borderId="0" xfId="0" applyFont="1" applyFill="1" applyBorder="1" applyAlignment="1">
      <alignment horizontal="left" vertical="top" wrapText="1"/>
    </xf>
    <xf numFmtId="0" fontId="10" fillId="0" borderId="0" xfId="0" applyFont="1" applyFill="1" applyAlignment="1">
      <alignment horizontal="left" vertical="center"/>
    </xf>
    <xf numFmtId="0" fontId="10" fillId="0" borderId="0" xfId="0" applyFont="1" applyFill="1" applyAlignment="1">
      <alignment horizontal="left" vertical="center" wrapText="1"/>
    </xf>
    <xf numFmtId="0" fontId="10" fillId="0" borderId="0" xfId="0" applyFont="1" applyFill="1" applyAlignment="1">
      <alignment vertical="center"/>
    </xf>
    <xf numFmtId="0" fontId="10" fillId="0" borderId="0" xfId="0" applyFont="1" applyFill="1"/>
    <xf numFmtId="0" fontId="10" fillId="0" borderId="0" xfId="0" applyFont="1" applyFill="1" applyAlignment="1">
      <alignment vertical="top" wrapText="1"/>
    </xf>
    <xf numFmtId="0" fontId="12" fillId="4" borderId="3" xfId="0" applyFont="1" applyFill="1" applyBorder="1"/>
    <xf numFmtId="0" fontId="9" fillId="0" borderId="10" xfId="0" applyFont="1" applyFill="1" applyBorder="1" applyAlignment="1">
      <alignment vertical="top"/>
    </xf>
    <xf numFmtId="0" fontId="9" fillId="0" borderId="8" xfId="0" applyFont="1" applyFill="1" applyBorder="1" applyAlignment="1">
      <alignment horizontal="right" vertical="center" wrapText="1"/>
    </xf>
    <xf numFmtId="0" fontId="9" fillId="0" borderId="9" xfId="0" applyFont="1" applyFill="1" applyBorder="1" applyAlignment="1">
      <alignment horizontal="right" vertical="center" wrapText="1"/>
    </xf>
    <xf numFmtId="0" fontId="9" fillId="0" borderId="10" xfId="0" applyFont="1" applyFill="1" applyBorder="1" applyAlignment="1">
      <alignment horizontal="right" vertical="center"/>
    </xf>
    <xf numFmtId="0" fontId="9" fillId="0" borderId="10" xfId="0" applyFont="1" applyFill="1" applyBorder="1" applyAlignment="1">
      <alignment horizontal="right" vertical="center" wrapText="1"/>
    </xf>
    <xf numFmtId="0" fontId="2" fillId="0" borderId="9" xfId="0" applyFont="1" applyFill="1" applyBorder="1" applyAlignment="1">
      <alignment horizontal="right" vertical="center" wrapText="1"/>
    </xf>
    <xf numFmtId="0" fontId="2" fillId="0" borderId="10" xfId="0" applyFont="1" applyFill="1" applyBorder="1" applyAlignment="1">
      <alignment horizontal="right" vertical="center" wrapText="1"/>
    </xf>
    <xf numFmtId="0" fontId="10" fillId="0" borderId="8" xfId="0" applyFont="1" applyFill="1" applyBorder="1" applyAlignment="1">
      <alignment horizontal="right" vertical="center" wrapText="1"/>
    </xf>
    <xf numFmtId="0" fontId="10" fillId="0" borderId="8" xfId="0" applyFont="1" applyFill="1" applyBorder="1" applyAlignment="1">
      <alignment horizontal="right" vertical="center"/>
    </xf>
    <xf numFmtId="0" fontId="10" fillId="0" borderId="9" xfId="0" applyFont="1" applyFill="1" applyBorder="1" applyAlignment="1">
      <alignment horizontal="right" vertical="center"/>
    </xf>
    <xf numFmtId="0" fontId="10" fillId="0" borderId="9" xfId="0" applyFont="1" applyFill="1" applyBorder="1" applyAlignment="1">
      <alignment horizontal="right" vertical="center" wrapText="1"/>
    </xf>
    <xf numFmtId="0" fontId="10" fillId="0" borderId="10" xfId="0" applyFont="1" applyFill="1" applyBorder="1" applyAlignment="1">
      <alignment horizontal="right" vertical="center"/>
    </xf>
    <xf numFmtId="0" fontId="2" fillId="0" borderId="8" xfId="0" applyFont="1" applyFill="1" applyBorder="1" applyAlignment="1">
      <alignment horizontal="right" vertical="center"/>
    </xf>
    <xf numFmtId="0" fontId="2" fillId="0" borderId="9" xfId="0" applyFont="1" applyFill="1" applyBorder="1" applyAlignment="1">
      <alignment horizontal="right" vertical="center"/>
    </xf>
    <xf numFmtId="0" fontId="2" fillId="0" borderId="10" xfId="0" applyFont="1" applyFill="1" applyBorder="1" applyAlignment="1">
      <alignment horizontal="right" vertical="center"/>
    </xf>
    <xf numFmtId="0" fontId="10" fillId="0" borderId="0" xfId="0" applyFont="1" applyFill="1" applyBorder="1" applyAlignment="1">
      <alignment vertical="top" wrapText="1"/>
    </xf>
    <xf numFmtId="0" fontId="10" fillId="0" borderId="7" xfId="0" applyFont="1" applyFill="1" applyBorder="1" applyAlignment="1">
      <alignment horizontal="left" vertical="top" wrapText="1"/>
    </xf>
    <xf numFmtId="0" fontId="9" fillId="0" borderId="8" xfId="0" applyFont="1" applyFill="1" applyBorder="1" applyAlignment="1">
      <alignment horizontal="right" wrapText="1"/>
    </xf>
    <xf numFmtId="0" fontId="9" fillId="0" borderId="9" xfId="0" applyFont="1" applyFill="1" applyBorder="1" applyAlignment="1">
      <alignment horizontal="right" wrapText="1"/>
    </xf>
    <xf numFmtId="0" fontId="9" fillId="0" borderId="10" xfId="0" applyFont="1" applyFill="1" applyBorder="1" applyAlignment="1">
      <alignment horizontal="right" wrapText="1"/>
    </xf>
    <xf numFmtId="0" fontId="10" fillId="2" borderId="0" xfId="0" applyFont="1" applyFill="1" applyAlignment="1">
      <alignment vertical="center"/>
    </xf>
    <xf numFmtId="0" fontId="11" fillId="0" borderId="0" xfId="0" applyFont="1"/>
    <xf numFmtId="0" fontId="12" fillId="4" borderId="0" xfId="0" applyFont="1" applyFill="1" applyBorder="1"/>
    <xf numFmtId="0" fontId="10" fillId="2" borderId="0" xfId="0" applyFont="1" applyFill="1"/>
    <xf numFmtId="0" fontId="10" fillId="3" borderId="0" xfId="0" applyFont="1" applyFill="1"/>
    <xf numFmtId="0" fontId="10" fillId="3" borderId="0" xfId="0" applyFont="1" applyFill="1" applyBorder="1"/>
    <xf numFmtId="0" fontId="10" fillId="2" borderId="0" xfId="0" applyFont="1" applyFill="1" applyAlignment="1">
      <alignment vertical="center" wrapText="1"/>
    </xf>
    <xf numFmtId="0" fontId="10" fillId="0" borderId="0" xfId="0" applyFont="1" applyAlignment="1">
      <alignment vertical="center" wrapText="1"/>
    </xf>
    <xf numFmtId="0" fontId="10" fillId="2" borderId="1" xfId="0" applyFont="1" applyFill="1" applyBorder="1" applyAlignment="1">
      <alignment vertical="center"/>
    </xf>
    <xf numFmtId="0" fontId="10" fillId="0" borderId="0" xfId="0" applyFont="1" applyAlignment="1">
      <alignment vertical="center"/>
    </xf>
    <xf numFmtId="0" fontId="2" fillId="0"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0" fillId="0" borderId="0" xfId="0" applyFont="1" applyFill="1" applyAlignment="1">
      <alignment vertical="center" wrapText="1"/>
    </xf>
    <xf numFmtId="0" fontId="10" fillId="0" borderId="0" xfId="0" applyFont="1" applyFill="1" applyAlignment="1">
      <alignment horizontal="right" vertical="center" wrapText="1"/>
    </xf>
    <xf numFmtId="0" fontId="10" fillId="0" borderId="0" xfId="0" applyFont="1" applyAlignment="1">
      <alignment wrapText="1"/>
    </xf>
    <xf numFmtId="0" fontId="10" fillId="0" borderId="1" xfId="0" applyFont="1" applyBorder="1" applyAlignment="1">
      <alignment wrapText="1"/>
    </xf>
    <xf numFmtId="0" fontId="0" fillId="2" borderId="0" xfId="0" applyFill="1" applyAlignment="1">
      <alignment vertical="center" wrapText="1"/>
    </xf>
    <xf numFmtId="0" fontId="0" fillId="0" borderId="0" xfId="0" applyAlignment="1">
      <alignment vertical="center" wrapText="1"/>
    </xf>
    <xf numFmtId="0" fontId="10" fillId="0" borderId="1" xfId="0" applyFont="1" applyBorder="1" applyAlignment="1">
      <alignment vertical="center" wrapText="1"/>
    </xf>
    <xf numFmtId="0" fontId="0" fillId="2" borderId="0" xfId="0" applyFill="1" applyBorder="1" applyAlignment="1">
      <alignment vertical="center" wrapText="1"/>
    </xf>
    <xf numFmtId="0" fontId="10" fillId="2" borderId="0" xfId="0" applyFont="1" applyFill="1" applyBorder="1" applyAlignment="1" applyProtection="1">
      <alignment horizontal="left" vertical="top" wrapText="1"/>
      <protection hidden="1"/>
    </xf>
    <xf numFmtId="0" fontId="12" fillId="2" borderId="0" xfId="0" applyFont="1" applyFill="1" applyBorder="1"/>
    <xf numFmtId="0" fontId="0" fillId="0" borderId="0" xfId="0"/>
    <xf numFmtId="0" fontId="10" fillId="0" borderId="1" xfId="0" applyFont="1" applyBorder="1" applyAlignment="1">
      <alignment horizontal="left" vertical="center" wrapText="1"/>
    </xf>
    <xf numFmtId="0" fontId="23" fillId="2" borderId="0" xfId="0" applyFont="1" applyFill="1"/>
    <xf numFmtId="0" fontId="23" fillId="2" borderId="0" xfId="0" applyFont="1" applyFill="1" applyBorder="1"/>
    <xf numFmtId="0" fontId="23" fillId="0" borderId="0" xfId="0" applyFont="1"/>
    <xf numFmtId="0" fontId="10" fillId="2" borderId="0" xfId="0" applyFont="1" applyFill="1" applyBorder="1"/>
    <xf numFmtId="0" fontId="10" fillId="0" borderId="1" xfId="0" applyFont="1" applyBorder="1" applyAlignment="1">
      <alignment horizontal="left" vertical="center"/>
    </xf>
    <xf numFmtId="0" fontId="10" fillId="0" borderId="3" xfId="0" applyFont="1" applyBorder="1" applyAlignment="1">
      <alignment horizontal="left" vertical="center" wrapText="1"/>
    </xf>
    <xf numFmtId="0" fontId="10" fillId="0" borderId="1" xfId="0" applyFont="1" applyBorder="1" applyAlignment="1">
      <alignment horizontal="left" vertical="center"/>
    </xf>
    <xf numFmtId="0" fontId="10" fillId="2" borderId="0" xfId="0" applyFont="1" applyFill="1" applyBorder="1" applyAlignment="1">
      <alignment horizontal="left" vertical="center" wrapText="1"/>
    </xf>
    <xf numFmtId="0" fontId="20" fillId="3" borderId="0" xfId="0" applyFont="1" applyFill="1" applyAlignment="1">
      <alignment horizontal="left"/>
    </xf>
    <xf numFmtId="0" fontId="19" fillId="3" borderId="0" xfId="0" applyFont="1" applyFill="1"/>
    <xf numFmtId="0" fontId="24" fillId="3" borderId="0" xfId="0" applyFont="1" applyFill="1" applyBorder="1"/>
    <xf numFmtId="0" fontId="20" fillId="3" borderId="0" xfId="0" applyFont="1" applyFill="1"/>
    <xf numFmtId="0" fontId="23" fillId="2" borderId="0" xfId="0" applyFont="1" applyFill="1" applyAlignment="1">
      <alignment vertical="center"/>
    </xf>
    <xf numFmtId="0" fontId="10" fillId="0" borderId="1" xfId="0" applyFont="1" applyBorder="1" applyAlignment="1">
      <alignment vertical="center"/>
    </xf>
    <xf numFmtId="0" fontId="23" fillId="0" borderId="0" xfId="0" applyFont="1" applyAlignment="1">
      <alignment vertical="center"/>
    </xf>
    <xf numFmtId="0" fontId="23" fillId="0" borderId="2" xfId="0" applyFont="1" applyBorder="1"/>
    <xf numFmtId="0" fontId="10" fillId="2" borderId="33"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3" xfId="0" applyFont="1" applyFill="1" applyBorder="1" applyAlignment="1">
      <alignment vertical="center"/>
    </xf>
    <xf numFmtId="0" fontId="10" fillId="2" borderId="4" xfId="0" applyFont="1" applyFill="1" applyBorder="1" applyAlignment="1">
      <alignment vertical="center"/>
    </xf>
    <xf numFmtId="0" fontId="10" fillId="2" borderId="2" xfId="0" applyFont="1" applyFill="1" applyBorder="1" applyAlignment="1">
      <alignment vertical="center"/>
    </xf>
    <xf numFmtId="0" fontId="10" fillId="2" borderId="33" xfId="0" applyFont="1" applyFill="1" applyBorder="1" applyAlignment="1">
      <alignment horizontal="left" vertical="center" wrapText="1"/>
    </xf>
    <xf numFmtId="0" fontId="10" fillId="0" borderId="5" xfId="0" applyFont="1" applyBorder="1" applyAlignment="1">
      <alignment vertical="center"/>
    </xf>
    <xf numFmtId="0" fontId="10" fillId="0" borderId="5" xfId="0" applyFont="1" applyBorder="1" applyAlignment="1">
      <alignment vertical="center" wrapText="1"/>
    </xf>
    <xf numFmtId="0" fontId="10" fillId="0" borderId="5" xfId="0" applyFont="1" applyBorder="1" applyAlignment="1">
      <alignment horizontal="left" vertical="center" wrapText="1"/>
    </xf>
    <xf numFmtId="0" fontId="10" fillId="0" borderId="5" xfId="0" applyFont="1" applyBorder="1" applyAlignment="1">
      <alignment horizontal="left" vertical="center"/>
    </xf>
    <xf numFmtId="0" fontId="10" fillId="2" borderId="18" xfId="0" applyFont="1" applyFill="1" applyBorder="1" applyAlignment="1">
      <alignment horizontal="left" vertical="center"/>
    </xf>
    <xf numFmtId="0" fontId="10" fillId="0" borderId="40" xfId="0" applyFont="1" applyBorder="1" applyAlignment="1">
      <alignment horizontal="left" vertical="center"/>
    </xf>
    <xf numFmtId="0" fontId="10" fillId="0" borderId="23" xfId="0" applyFont="1" applyBorder="1" applyAlignment="1">
      <alignment horizontal="left" vertical="center" wrapText="1"/>
    </xf>
    <xf numFmtId="0" fontId="10" fillId="2" borderId="2" xfId="0" applyFont="1" applyFill="1" applyBorder="1" applyAlignment="1">
      <alignment horizontal="left" vertical="center"/>
    </xf>
    <xf numFmtId="0" fontId="0" fillId="2" borderId="0" xfId="0" applyFill="1" applyBorder="1" applyAlignment="1">
      <alignment horizontal="center" vertical="center"/>
    </xf>
    <xf numFmtId="0" fontId="7" fillId="4" borderId="1" xfId="0" applyFont="1" applyFill="1" applyBorder="1" applyAlignment="1">
      <alignment horizontal="center" vertical="center"/>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2" borderId="1" xfId="0" applyFont="1" applyFill="1" applyBorder="1" applyAlignment="1">
      <alignment horizontal="center" vertic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6" fillId="0" borderId="1" xfId="0" applyFont="1" applyBorder="1" applyAlignment="1">
      <alignment horizontal="center" vertical="center"/>
    </xf>
    <xf numFmtId="0" fontId="23"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2" fillId="4" borderId="1" xfId="0" applyFont="1" applyFill="1" applyBorder="1" applyAlignment="1">
      <alignment horizontal="center" vertical="center"/>
    </xf>
    <xf numFmtId="0" fontId="23" fillId="2" borderId="0" xfId="0" applyFont="1" applyFill="1" applyAlignment="1">
      <alignment horizontal="center" vertical="center"/>
    </xf>
    <xf numFmtId="0" fontId="12" fillId="4" borderId="1" xfId="0" applyFont="1" applyFill="1" applyBorder="1" applyAlignment="1">
      <alignment horizontal="left"/>
    </xf>
    <xf numFmtId="0" fontId="28" fillId="0" borderId="1" xfId="0" applyFont="1" applyFill="1" applyBorder="1"/>
    <xf numFmtId="0" fontId="12" fillId="4" borderId="5" xfId="0" applyFont="1" applyFill="1" applyBorder="1" applyAlignment="1">
      <alignment horizontal="center" vertical="center"/>
    </xf>
    <xf numFmtId="0" fontId="10" fillId="0" borderId="25" xfId="0" applyFont="1" applyBorder="1" applyAlignment="1">
      <alignment horizontal="center" vertical="center"/>
    </xf>
    <xf numFmtId="0" fontId="10" fillId="0" borderId="30" xfId="0" applyFont="1" applyBorder="1" applyAlignment="1">
      <alignment horizontal="center" vertical="center"/>
    </xf>
    <xf numFmtId="0" fontId="10" fillId="2" borderId="33" xfId="0" applyFont="1" applyFill="1" applyBorder="1" applyAlignment="1">
      <alignment vertical="center"/>
    </xf>
    <xf numFmtId="0" fontId="10" fillId="2" borderId="11" xfId="0" applyFont="1" applyFill="1" applyBorder="1" applyAlignment="1">
      <alignment vertical="center"/>
    </xf>
    <xf numFmtId="0" fontId="10" fillId="0" borderId="3" xfId="0" applyFont="1" applyBorder="1" applyAlignment="1">
      <alignment vertical="center" wrapText="1"/>
    </xf>
    <xf numFmtId="0" fontId="10" fillId="2" borderId="2" xfId="0" applyFont="1" applyFill="1" applyBorder="1" applyAlignment="1">
      <alignment vertical="center" wrapText="1"/>
    </xf>
    <xf numFmtId="0" fontId="10" fillId="2" borderId="33" xfId="0" applyFont="1" applyFill="1" applyBorder="1" applyAlignment="1">
      <alignment wrapText="1"/>
    </xf>
    <xf numFmtId="0" fontId="10" fillId="0" borderId="3" xfId="0" applyFont="1" applyBorder="1" applyAlignment="1">
      <alignment horizontal="center" vertical="center" wrapText="1"/>
    </xf>
    <xf numFmtId="0" fontId="10" fillId="2" borderId="33"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0" borderId="1" xfId="0" applyFont="1" applyFill="1" applyBorder="1" applyAlignment="1">
      <alignment vertical="center"/>
    </xf>
    <xf numFmtId="0" fontId="1" fillId="2" borderId="0" xfId="0" applyFont="1" applyFill="1"/>
    <xf numFmtId="0" fontId="30" fillId="2" borderId="0" xfId="0" applyFont="1" applyFill="1"/>
    <xf numFmtId="0" fontId="0" fillId="2" borderId="0" xfId="0" applyFont="1" applyFill="1"/>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3" borderId="1" xfId="0" applyFont="1" applyFill="1" applyBorder="1" applyAlignment="1" applyProtection="1">
      <alignment horizontal="left" vertical="center" wrapText="1"/>
      <protection locked="0" hidden="1"/>
    </xf>
    <xf numFmtId="0" fontId="10" fillId="3" borderId="5" xfId="0" applyFont="1" applyFill="1" applyBorder="1" applyAlignment="1" applyProtection="1">
      <alignment horizontal="left" vertical="center" wrapText="1"/>
      <protection locked="0" hidden="1"/>
    </xf>
    <xf numFmtId="0" fontId="10" fillId="3" borderId="3" xfId="0" applyFont="1" applyFill="1" applyBorder="1" applyAlignment="1" applyProtection="1">
      <alignment horizontal="left" vertical="center" wrapText="1"/>
      <protection locked="0" hidden="1"/>
    </xf>
    <xf numFmtId="0" fontId="33" fillId="2" borderId="0" xfId="0" applyFont="1" applyFill="1"/>
    <xf numFmtId="0" fontId="34" fillId="2" borderId="0" xfId="0" applyFont="1" applyFill="1"/>
    <xf numFmtId="0" fontId="34" fillId="2" borderId="0" xfId="0" applyFont="1" applyFill="1" applyBorder="1" applyAlignment="1">
      <alignment vertical="center" wrapText="1"/>
    </xf>
    <xf numFmtId="0" fontId="10" fillId="0" borderId="1" xfId="0" applyFont="1" applyBorder="1" applyAlignment="1" applyProtection="1">
      <alignment horizontal="left" vertical="center" wrapText="1"/>
      <protection locked="0" hidden="1"/>
    </xf>
    <xf numFmtId="0" fontId="34" fillId="2" borderId="0" xfId="0" applyFont="1" applyFill="1" applyProtection="1">
      <protection locked="0" hidden="1"/>
    </xf>
    <xf numFmtId="0" fontId="10" fillId="0" borderId="3" xfId="0" applyFont="1" applyBorder="1" applyAlignment="1" applyProtection="1">
      <alignment vertical="center" wrapText="1"/>
      <protection hidden="1"/>
    </xf>
    <xf numFmtId="0" fontId="10" fillId="2" borderId="33" xfId="0" applyFont="1" applyFill="1" applyBorder="1" applyAlignment="1" applyProtection="1">
      <alignment vertical="center" wrapText="1"/>
      <protection hidden="1"/>
    </xf>
    <xf numFmtId="0" fontId="10" fillId="0" borderId="5" xfId="0" applyFont="1" applyBorder="1" applyAlignment="1" applyProtection="1">
      <alignment vertical="center" wrapText="1"/>
      <protection hidden="1"/>
    </xf>
    <xf numFmtId="0" fontId="10" fillId="0" borderId="1" xfId="0" applyFont="1" applyBorder="1" applyAlignment="1" applyProtection="1">
      <alignment vertical="center" wrapText="1"/>
      <protection hidden="1"/>
    </xf>
    <xf numFmtId="0" fontId="0" fillId="2" borderId="0" xfId="0" applyFill="1" applyProtection="1">
      <protection hidden="1"/>
    </xf>
    <xf numFmtId="0" fontId="0" fillId="0" borderId="0" xfId="0" applyProtection="1">
      <protection hidden="1"/>
    </xf>
    <xf numFmtId="0" fontId="20" fillId="3" borderId="0" xfId="0" applyFont="1" applyFill="1" applyAlignment="1" applyProtection="1">
      <alignment horizontal="left"/>
      <protection hidden="1"/>
    </xf>
    <xf numFmtId="0" fontId="0" fillId="3" borderId="0" xfId="0" applyFill="1" applyProtection="1">
      <protection hidden="1"/>
    </xf>
    <xf numFmtId="0" fontId="24" fillId="3" borderId="0" xfId="0" applyFont="1" applyFill="1" applyBorder="1" applyProtection="1">
      <protection hidden="1"/>
    </xf>
    <xf numFmtId="0" fontId="6" fillId="3" borderId="0" xfId="0" applyFont="1" applyFill="1" applyProtection="1">
      <protection hidden="1"/>
    </xf>
    <xf numFmtId="0" fontId="8" fillId="3" borderId="0" xfId="0" applyFont="1" applyFill="1" applyBorder="1" applyProtection="1">
      <protection hidden="1"/>
    </xf>
    <xf numFmtId="0" fontId="23" fillId="2" borderId="0" xfId="0" applyFont="1" applyFill="1" applyProtection="1">
      <protection hidden="1"/>
    </xf>
    <xf numFmtId="0" fontId="11" fillId="3" borderId="1" xfId="0" applyFont="1" applyFill="1" applyBorder="1" applyAlignment="1" applyProtection="1">
      <alignment horizontal="center" vertical="center"/>
      <protection hidden="1"/>
    </xf>
    <xf numFmtId="0" fontId="23" fillId="2" borderId="0" xfId="0" applyFont="1" applyFill="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23" fillId="0" borderId="0" xfId="0" applyFont="1" applyProtection="1">
      <protection hidden="1"/>
    </xf>
    <xf numFmtId="0" fontId="12" fillId="4" borderId="1" xfId="0" applyFont="1" applyFill="1" applyBorder="1" applyAlignment="1" applyProtection="1">
      <alignment horizontal="center" vertical="center" wrapText="1"/>
      <protection hidden="1"/>
    </xf>
    <xf numFmtId="0" fontId="10" fillId="0" borderId="1" xfId="0" applyFont="1" applyBorder="1" applyProtection="1">
      <protection hidden="1"/>
    </xf>
    <xf numFmtId="0" fontId="23" fillId="3" borderId="1" xfId="0" applyFont="1" applyFill="1" applyBorder="1" applyProtection="1">
      <protection hidden="1"/>
    </xf>
    <xf numFmtId="0" fontId="23" fillId="0" borderId="1" xfId="0" applyFont="1" applyFill="1" applyBorder="1" applyProtection="1">
      <protection hidden="1"/>
    </xf>
    <xf numFmtId="0" fontId="23" fillId="0" borderId="2" xfId="0" applyFont="1" applyFill="1" applyBorder="1" applyProtection="1">
      <protection hidden="1"/>
    </xf>
    <xf numFmtId="0" fontId="31" fillId="2" borderId="3" xfId="0" applyFont="1" applyFill="1" applyBorder="1" applyProtection="1">
      <protection hidden="1"/>
    </xf>
    <xf numFmtId="0" fontId="31" fillId="2" borderId="4" xfId="0" applyFont="1" applyFill="1" applyBorder="1" applyProtection="1">
      <protection hidden="1"/>
    </xf>
    <xf numFmtId="2" fontId="23" fillId="0" borderId="1" xfId="0" applyNumberFormat="1" applyFont="1" applyBorder="1" applyProtection="1">
      <protection hidden="1"/>
    </xf>
    <xf numFmtId="164" fontId="23" fillId="0" borderId="1" xfId="0" applyNumberFormat="1" applyFont="1" applyBorder="1" applyProtection="1">
      <protection hidden="1"/>
    </xf>
    <xf numFmtId="164" fontId="23" fillId="0" borderId="2" xfId="0" applyNumberFormat="1" applyFont="1" applyBorder="1" applyProtection="1">
      <protection hidden="1"/>
    </xf>
    <xf numFmtId="0" fontId="31" fillId="2" borderId="5" xfId="0" applyFont="1" applyFill="1" applyBorder="1" applyProtection="1">
      <protection hidden="1"/>
    </xf>
    <xf numFmtId="165" fontId="23" fillId="0" borderId="1" xfId="0" applyNumberFormat="1" applyFont="1" applyBorder="1" applyProtection="1">
      <protection hidden="1"/>
    </xf>
    <xf numFmtId="165" fontId="31" fillId="0" borderId="5" xfId="0" applyNumberFormat="1" applyFont="1" applyBorder="1" applyProtection="1">
      <protection hidden="1"/>
    </xf>
    <xf numFmtId="0" fontId="11" fillId="3" borderId="1" xfId="0" applyFont="1" applyFill="1" applyBorder="1" applyAlignment="1" applyProtection="1">
      <alignment horizontal="center" vertical="center" wrapText="1"/>
      <protection hidden="1"/>
    </xf>
    <xf numFmtId="0" fontId="11" fillId="3" borderId="1" xfId="0" applyFont="1" applyFill="1" applyBorder="1" applyAlignment="1" applyProtection="1">
      <alignment vertical="center"/>
      <protection hidden="1"/>
    </xf>
    <xf numFmtId="0" fontId="23" fillId="0" borderId="1" xfId="0" applyFont="1" applyBorder="1" applyProtection="1">
      <protection hidden="1"/>
    </xf>
    <xf numFmtId="2" fontId="23" fillId="0" borderId="1" xfId="0" applyNumberFormat="1" applyFont="1" applyFill="1" applyBorder="1" applyProtection="1">
      <protection hidden="1"/>
    </xf>
    <xf numFmtId="9" fontId="23" fillId="0" borderId="1" xfId="2" applyFont="1" applyFill="1" applyBorder="1" applyProtection="1">
      <protection hidden="1"/>
    </xf>
    <xf numFmtId="165" fontId="23" fillId="0" borderId="1" xfId="0" applyNumberFormat="1" applyFont="1" applyFill="1" applyBorder="1" applyProtection="1">
      <protection hidden="1"/>
    </xf>
    <xf numFmtId="1" fontId="23" fillId="0" borderId="1" xfId="0" applyNumberFormat="1" applyFont="1" applyFill="1" applyBorder="1" applyProtection="1">
      <protection hidden="1"/>
    </xf>
    <xf numFmtId="0" fontId="12" fillId="4" borderId="3" xfId="0" applyFont="1" applyFill="1" applyBorder="1" applyAlignment="1" applyProtection="1">
      <alignment horizontal="center" vertical="center" wrapText="1"/>
      <protection hidden="1"/>
    </xf>
    <xf numFmtId="0" fontId="10" fillId="0" borderId="1" xfId="0" applyFont="1" applyBorder="1" applyAlignment="1" applyProtection="1">
      <protection hidden="1"/>
    </xf>
    <xf numFmtId="0" fontId="23" fillId="2" borderId="1" xfId="0" applyFont="1" applyFill="1" applyBorder="1" applyProtection="1">
      <protection hidden="1"/>
    </xf>
    <xf numFmtId="0" fontId="23" fillId="2" borderId="2" xfId="0" applyFont="1" applyFill="1" applyBorder="1" applyProtection="1">
      <protection hidden="1"/>
    </xf>
    <xf numFmtId="0" fontId="23" fillId="0" borderId="2" xfId="0" applyFont="1" applyBorder="1" applyProtection="1">
      <protection hidden="1"/>
    </xf>
    <xf numFmtId="0" fontId="0" fillId="3" borderId="35" xfId="0" applyFill="1" applyBorder="1" applyProtection="1">
      <protection hidden="1"/>
    </xf>
    <xf numFmtId="0" fontId="0" fillId="3" borderId="36" xfId="0" applyFill="1" applyBorder="1" applyProtection="1">
      <protection hidden="1"/>
    </xf>
    <xf numFmtId="0" fontId="0" fillId="0" borderId="1" xfId="0" applyBorder="1" applyProtection="1">
      <protection hidden="1"/>
    </xf>
    <xf numFmtId="0" fontId="18" fillId="0" borderId="1" xfId="0" applyFont="1" applyBorder="1" applyProtection="1">
      <protection hidden="1"/>
    </xf>
    <xf numFmtId="0" fontId="0" fillId="3" borderId="1" xfId="0" applyFill="1" applyBorder="1" applyProtection="1">
      <protection hidden="1"/>
    </xf>
    <xf numFmtId="0" fontId="15" fillId="2" borderId="0" xfId="0" applyFont="1" applyFill="1" applyBorder="1" applyAlignment="1">
      <alignment horizontal="left" vertical="center"/>
    </xf>
    <xf numFmtId="0" fontId="33" fillId="2" borderId="0" xfId="0" applyFont="1" applyFill="1" applyBorder="1"/>
    <xf numFmtId="0" fontId="23" fillId="2" borderId="0" xfId="0" applyFont="1" applyFill="1" applyProtection="1">
      <protection locked="0"/>
    </xf>
    <xf numFmtId="0" fontId="23" fillId="2" borderId="0" xfId="0" applyFont="1" applyFill="1" applyBorder="1" applyProtection="1"/>
    <xf numFmtId="0" fontId="0" fillId="2" borderId="0" xfId="0" applyFill="1" applyProtection="1">
      <protection locked="0"/>
    </xf>
    <xf numFmtId="0" fontId="0" fillId="2" borderId="0" xfId="0" applyFill="1" applyProtection="1"/>
    <xf numFmtId="0" fontId="10" fillId="2" borderId="0" xfId="0" applyFont="1" applyFill="1" applyProtection="1">
      <protection locked="0"/>
    </xf>
    <xf numFmtId="0" fontId="23" fillId="2" borderId="0" xfId="0" applyFont="1" applyFill="1" applyProtection="1">
      <protection locked="0" hidden="1"/>
    </xf>
    <xf numFmtId="0" fontId="0" fillId="0" borderId="3" xfId="0" applyBorder="1"/>
    <xf numFmtId="0" fontId="16" fillId="0" borderId="4" xfId="0" applyFont="1" applyBorder="1"/>
    <xf numFmtId="0" fontId="16" fillId="0" borderId="5" xfId="0" applyFont="1" applyBorder="1"/>
    <xf numFmtId="0" fontId="0" fillId="0" borderId="4" xfId="0" applyBorder="1"/>
    <xf numFmtId="0" fontId="0" fillId="0" borderId="5" xfId="0" applyBorder="1"/>
    <xf numFmtId="0" fontId="0" fillId="2" borderId="0" xfId="0" applyFill="1" applyProtection="1">
      <protection locked="0" hidden="1"/>
    </xf>
    <xf numFmtId="0" fontId="33" fillId="2" borderId="0" xfId="0" applyFont="1" applyFill="1" applyBorder="1" applyAlignment="1" applyProtection="1">
      <alignment vertical="center" wrapText="1"/>
      <protection locked="0" hidden="1"/>
    </xf>
    <xf numFmtId="0" fontId="33" fillId="2" borderId="0" xfId="0" applyFont="1" applyFill="1" applyBorder="1" applyAlignment="1">
      <alignment vertical="center" wrapText="1"/>
    </xf>
    <xf numFmtId="0" fontId="33" fillId="2" borderId="0" xfId="0" applyFont="1" applyFill="1" applyBorder="1" applyProtection="1">
      <protection locked="0" hidden="1"/>
    </xf>
    <xf numFmtId="0" fontId="33" fillId="2" borderId="0" xfId="0" applyFont="1" applyFill="1" applyProtection="1">
      <protection locked="0" hidden="1"/>
    </xf>
    <xf numFmtId="0" fontId="10"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2" borderId="2" xfId="0" applyFont="1" applyFill="1" applyBorder="1" applyAlignment="1" applyProtection="1">
      <alignment horizontal="left" vertical="center" wrapText="1"/>
    </xf>
    <xf numFmtId="0" fontId="10" fillId="5" borderId="2" xfId="0" applyFont="1" applyFill="1" applyBorder="1" applyProtection="1">
      <protection locked="0" hidden="1"/>
    </xf>
    <xf numFmtId="0" fontId="10" fillId="2" borderId="11"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11" xfId="0" applyFont="1" applyFill="1" applyBorder="1" applyAlignment="1">
      <alignment horizontal="center" vertical="center"/>
    </xf>
    <xf numFmtId="0" fontId="10" fillId="0" borderId="1" xfId="0" applyFont="1" applyBorder="1" applyAlignment="1">
      <alignment horizontal="left" vertical="center"/>
    </xf>
    <xf numFmtId="0" fontId="10" fillId="3" borderId="1" xfId="0" applyFont="1" applyFill="1" applyBorder="1" applyAlignment="1">
      <alignment horizontal="center" vertical="center"/>
    </xf>
    <xf numFmtId="0" fontId="10" fillId="2" borderId="3"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3" xfId="0" applyFont="1" applyFill="1" applyBorder="1" applyAlignment="1">
      <alignment horizontal="center" vertical="center"/>
    </xf>
    <xf numFmtId="0" fontId="10" fillId="2" borderId="18" xfId="0" applyFont="1" applyFill="1" applyBorder="1" applyAlignment="1">
      <alignment vertical="center" wrapText="1"/>
    </xf>
    <xf numFmtId="0" fontId="10" fillId="0" borderId="1" xfId="0" applyFont="1" applyBorder="1"/>
    <xf numFmtId="0" fontId="10" fillId="0" borderId="1" xfId="0" applyFont="1" applyBorder="1" applyAlignment="1">
      <alignment horizontal="left" vertical="center"/>
    </xf>
    <xf numFmtId="0" fontId="9" fillId="0" borderId="47" xfId="0" applyFont="1" applyFill="1" applyBorder="1" applyAlignment="1">
      <alignment vertical="top" wrapText="1"/>
    </xf>
    <xf numFmtId="0" fontId="10" fillId="0" borderId="0" xfId="0" applyFont="1" applyFill="1" applyBorder="1" applyAlignment="1">
      <alignment horizontal="right" vertical="center"/>
    </xf>
    <xf numFmtId="0" fontId="11" fillId="3" borderId="3" xfId="0" applyFont="1" applyFill="1" applyBorder="1" applyAlignment="1">
      <alignment horizontal="left" vertical="center" wrapText="1"/>
    </xf>
    <xf numFmtId="0" fontId="10" fillId="0" borderId="1" xfId="0" applyFont="1" applyBorder="1" applyAlignment="1">
      <alignment horizontal="left" vertical="center"/>
    </xf>
    <xf numFmtId="0" fontId="10" fillId="0" borderId="5" xfId="0" applyFont="1" applyBorder="1" applyAlignment="1">
      <alignment horizontal="left" vertical="center"/>
    </xf>
    <xf numFmtId="0" fontId="10" fillId="0" borderId="1" xfId="0" applyFont="1" applyBorder="1" applyAlignment="1">
      <alignment horizontal="left" vertical="center"/>
    </xf>
    <xf numFmtId="0" fontId="10" fillId="0" borderId="1" xfId="0" applyFont="1" applyBorder="1" applyAlignment="1">
      <alignment horizontal="left" vertical="center"/>
    </xf>
    <xf numFmtId="0" fontId="10" fillId="0" borderId="1" xfId="0" applyFont="1" applyBorder="1" applyAlignment="1">
      <alignment horizontal="left" vertical="center"/>
    </xf>
    <xf numFmtId="0" fontId="10" fillId="0" borderId="1" xfId="0" applyFont="1" applyBorder="1" applyAlignment="1">
      <alignment horizontal="left" vertical="center"/>
    </xf>
    <xf numFmtId="0" fontId="35" fillId="2" borderId="3" xfId="0" applyFont="1" applyFill="1" applyBorder="1" applyAlignment="1">
      <alignment horizontal="center" vertical="center"/>
    </xf>
    <xf numFmtId="0" fontId="0" fillId="0" borderId="0" xfId="0" applyBorder="1"/>
    <xf numFmtId="0" fontId="2" fillId="2" borderId="1" xfId="0" applyFont="1" applyFill="1" applyBorder="1" applyAlignment="1">
      <alignment vertical="center"/>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10" fillId="2" borderId="0" xfId="0" applyFont="1" applyFill="1" applyBorder="1" applyAlignment="1">
      <alignment horizontal="left" vertical="top"/>
    </xf>
    <xf numFmtId="0" fontId="35" fillId="0" borderId="1" xfId="0" applyFont="1" applyBorder="1" applyAlignment="1">
      <alignment horizontal="center" vertical="center"/>
    </xf>
    <xf numFmtId="0" fontId="10" fillId="2" borderId="0" xfId="0" applyFont="1" applyFill="1" applyBorder="1" applyAlignment="1">
      <alignment horizontal="left" vertical="center"/>
    </xf>
    <xf numFmtId="0" fontId="10" fillId="0" borderId="57" xfId="0" applyFont="1" applyBorder="1" applyAlignment="1">
      <alignment horizontal="left" vertical="center" wrapText="1"/>
    </xf>
    <xf numFmtId="0" fontId="35" fillId="0" borderId="5" xfId="0" applyFont="1" applyBorder="1" applyAlignment="1">
      <alignment horizontal="center" vertical="center"/>
    </xf>
    <xf numFmtId="0" fontId="35" fillId="0" borderId="3" xfId="0" applyFont="1" applyBorder="1" applyAlignment="1">
      <alignment horizontal="center" vertical="center"/>
    </xf>
    <xf numFmtId="0" fontId="10" fillId="2" borderId="52" xfId="0" applyFont="1" applyFill="1" applyBorder="1" applyAlignment="1">
      <alignment horizontal="center" vertical="center"/>
    </xf>
    <xf numFmtId="0" fontId="10" fillId="0" borderId="5"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1" xfId="0" applyFont="1" applyBorder="1" applyAlignment="1">
      <alignment horizontal="left" vertical="center" wrapText="1"/>
    </xf>
    <xf numFmtId="0" fontId="37" fillId="2" borderId="0" xfId="0" applyFont="1" applyFill="1"/>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37" fillId="0" borderId="0" xfId="0" applyFont="1"/>
    <xf numFmtId="0" fontId="0" fillId="0" borderId="11" xfId="0" applyBorder="1" applyProtection="1">
      <protection hidden="1"/>
    </xf>
    <xf numFmtId="0" fontId="0" fillId="0" borderId="0" xfId="0" applyBorder="1" applyProtection="1">
      <protection hidden="1"/>
    </xf>
    <xf numFmtId="0" fontId="1" fillId="0" borderId="1" xfId="0" applyFont="1" applyBorder="1" applyProtection="1">
      <protection hidden="1"/>
    </xf>
    <xf numFmtId="0" fontId="0" fillId="0" borderId="1" xfId="0" applyBorder="1" applyAlignment="1" applyProtection="1">
      <alignment horizontal="center" vertical="center"/>
      <protection hidden="1"/>
    </xf>
    <xf numFmtId="0" fontId="0" fillId="0" borderId="33" xfId="0" applyBorder="1" applyAlignment="1" applyProtection="1">
      <protection hidden="1"/>
    </xf>
    <xf numFmtId="0" fontId="1" fillId="0" borderId="5" xfId="0" applyFont="1" applyBorder="1" applyProtection="1">
      <protection hidden="1"/>
    </xf>
    <xf numFmtId="0" fontId="0" fillId="0" borderId="0" xfId="0" applyBorder="1" applyAlignment="1" applyProtection="1">
      <protection hidden="1"/>
    </xf>
    <xf numFmtId="0" fontId="0" fillId="0" borderId="3" xfId="0" applyBorder="1" applyAlignment="1" applyProtection="1">
      <alignment horizontal="center" vertical="center"/>
      <protection hidden="1"/>
    </xf>
    <xf numFmtId="0" fontId="0" fillId="0" borderId="0" xfId="0" applyBorder="1" applyAlignment="1" applyProtection="1">
      <alignment vertical="center"/>
      <protection hidden="1"/>
    </xf>
    <xf numFmtId="0" fontId="0" fillId="0" borderId="59" xfId="0" applyBorder="1" applyAlignment="1" applyProtection="1">
      <protection hidden="1"/>
    </xf>
    <xf numFmtId="0" fontId="1" fillId="0" borderId="60" xfId="0" applyFont="1" applyBorder="1" applyAlignment="1" applyProtection="1">
      <alignment horizontal="center" vertical="center"/>
      <protection hidden="1"/>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2" fillId="0" borderId="3" xfId="0" applyFont="1" applyBorder="1" applyAlignment="1">
      <alignment horizontal="center" vertical="center"/>
    </xf>
    <xf numFmtId="0" fontId="38" fillId="0" borderId="1" xfId="0" applyFont="1" applyBorder="1" applyAlignment="1">
      <alignment horizontal="center" vertical="center"/>
    </xf>
    <xf numFmtId="0" fontId="38" fillId="0" borderId="3" xfId="0" applyFont="1" applyBorder="1" applyAlignment="1">
      <alignment horizontal="center" vertical="center"/>
    </xf>
    <xf numFmtId="0" fontId="2" fillId="0" borderId="4" xfId="0" applyFont="1" applyBorder="1" applyAlignment="1">
      <alignment horizontal="center" vertical="center"/>
    </xf>
    <xf numFmtId="0" fontId="2" fillId="2" borderId="1" xfId="0" applyFont="1" applyFill="1" applyBorder="1" applyAlignment="1">
      <alignment horizontal="center" vertical="center"/>
    </xf>
    <xf numFmtId="0" fontId="10" fillId="0" borderId="62" xfId="0" applyFont="1" applyBorder="1" applyAlignment="1">
      <alignment horizontal="left" vertical="center" wrapText="1"/>
    </xf>
    <xf numFmtId="0" fontId="2" fillId="2" borderId="1" xfId="0" applyNumberFormat="1" applyFont="1" applyFill="1" applyBorder="1" applyAlignment="1">
      <alignment horizontal="center" vertical="center"/>
    </xf>
    <xf numFmtId="0" fontId="10" fillId="0" borderId="20" xfId="0" applyFont="1" applyFill="1" applyBorder="1" applyAlignment="1">
      <alignment horizontal="right" vertical="center" wrapText="1"/>
    </xf>
    <xf numFmtId="0" fontId="9" fillId="0" borderId="20" xfId="0" applyFont="1" applyFill="1" applyBorder="1" applyAlignment="1">
      <alignment horizontal="right" vertical="center" wrapText="1"/>
    </xf>
    <xf numFmtId="0" fontId="10" fillId="2" borderId="39" xfId="0" applyFont="1" applyFill="1" applyBorder="1" applyAlignment="1">
      <alignment horizontal="center" vertical="center"/>
    </xf>
    <xf numFmtId="0" fontId="0" fillId="0" borderId="1" xfId="0" applyFill="1" applyBorder="1" applyProtection="1">
      <protection hidden="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pplyAlignment="1">
      <alignment horizontal="left" vertical="center" wrapText="1"/>
    </xf>
    <xf numFmtId="0" fontId="0" fillId="0" borderId="1" xfId="0" applyFont="1" applyBorder="1" applyProtection="1">
      <protection hidden="1"/>
    </xf>
    <xf numFmtId="0" fontId="0" fillId="0" borderId="3" xfId="0" applyFont="1" applyBorder="1" applyProtection="1">
      <protection hidden="1"/>
    </xf>
    <xf numFmtId="0" fontId="0" fillId="0" borderId="1" xfId="0" applyFont="1" applyBorder="1"/>
    <xf numFmtId="0" fontId="0" fillId="0" borderId="5" xfId="0" applyFont="1" applyBorder="1" applyProtection="1">
      <protection hidden="1"/>
    </xf>
    <xf numFmtId="0" fontId="10" fillId="0" borderId="3" xfId="0" applyFont="1" applyBorder="1" applyAlignment="1">
      <alignment horizontal="left" vertical="center"/>
    </xf>
    <xf numFmtId="0" fontId="10" fillId="0" borderId="5" xfId="0" applyFont="1" applyBorder="1" applyAlignment="1">
      <alignment horizontal="left" vertical="center"/>
    </xf>
    <xf numFmtId="0" fontId="10" fillId="0" borderId="1" xfId="0" applyFont="1" applyBorder="1" applyAlignment="1">
      <alignment horizontal="left" vertical="center"/>
    </xf>
    <xf numFmtId="0" fontId="10" fillId="6" borderId="1" xfId="0" applyFont="1" applyFill="1" applyBorder="1" applyAlignment="1">
      <alignment horizontal="left" vertical="center"/>
    </xf>
    <xf numFmtId="0" fontId="10" fillId="6" borderId="1" xfId="0" applyFont="1" applyFill="1" applyBorder="1" applyAlignment="1">
      <alignment horizontal="left" vertical="center" wrapText="1"/>
    </xf>
    <xf numFmtId="0" fontId="10" fillId="6" borderId="3" xfId="0" applyFont="1" applyFill="1" applyBorder="1" applyAlignment="1">
      <alignment horizontal="left" vertical="center"/>
    </xf>
    <xf numFmtId="0" fontId="10" fillId="6" borderId="3" xfId="0" applyFont="1" applyFill="1" applyBorder="1" applyAlignment="1">
      <alignment horizontal="left" vertical="center" wrapText="1"/>
    </xf>
    <xf numFmtId="0" fontId="23" fillId="0" borderId="1" xfId="0" applyNumberFormat="1" applyFont="1" applyBorder="1" applyProtection="1">
      <protection hidden="1"/>
    </xf>
    <xf numFmtId="167" fontId="23" fillId="0" borderId="1" xfId="0" applyNumberFormat="1" applyFont="1" applyBorder="1" applyProtection="1">
      <protection hidden="1"/>
    </xf>
    <xf numFmtId="0" fontId="23" fillId="0" borderId="1" xfId="0" applyFont="1" applyBorder="1"/>
    <xf numFmtId="9" fontId="23" fillId="2" borderId="0" xfId="2" applyFont="1" applyFill="1" applyProtection="1">
      <protection hidden="1"/>
    </xf>
    <xf numFmtId="0" fontId="41" fillId="2" borderId="0" xfId="3" applyFont="1" applyFill="1" applyAlignment="1" applyProtection="1">
      <protection locked="0"/>
    </xf>
    <xf numFmtId="0" fontId="30" fillId="2" borderId="0" xfId="0" applyFont="1" applyFill="1"/>
    <xf numFmtId="0" fontId="0" fillId="2" borderId="0" xfId="0" applyFill="1"/>
    <xf numFmtId="0" fontId="30" fillId="2" borderId="0" xfId="0" applyFont="1" applyFill="1"/>
    <xf numFmtId="0" fontId="0" fillId="2" borderId="0" xfId="0" applyFill="1"/>
    <xf numFmtId="0" fontId="1" fillId="2" borderId="0" xfId="0" applyFont="1" applyFill="1"/>
    <xf numFmtId="0" fontId="1" fillId="2" borderId="0" xfId="0" applyFont="1" applyFill="1"/>
    <xf numFmtId="0" fontId="0" fillId="2" borderId="0" xfId="0" applyFill="1"/>
    <xf numFmtId="0" fontId="0" fillId="2" borderId="0" xfId="0" applyFill="1"/>
    <xf numFmtId="0" fontId="0" fillId="2" borderId="0" xfId="0" applyFill="1"/>
    <xf numFmtId="0" fontId="1" fillId="2" borderId="0" xfId="0" applyFont="1" applyFill="1"/>
    <xf numFmtId="0" fontId="30" fillId="2" borderId="0" xfId="0" applyFont="1" applyFill="1"/>
    <xf numFmtId="0" fontId="0" fillId="2" borderId="0" xfId="0" applyFill="1"/>
    <xf numFmtId="0" fontId="0" fillId="2" borderId="0" xfId="0" applyFill="1"/>
    <xf numFmtId="0" fontId="0" fillId="0" borderId="0" xfId="0"/>
    <xf numFmtId="0" fontId="0" fillId="2" borderId="0" xfId="0" applyFont="1" applyFill="1"/>
    <xf numFmtId="0" fontId="0" fillId="2" borderId="0" xfId="0" applyFill="1"/>
    <xf numFmtId="0" fontId="30" fillId="2" borderId="0" xfId="0" applyFont="1" applyFill="1"/>
    <xf numFmtId="0" fontId="0" fillId="2" borderId="0" xfId="0" applyFill="1"/>
    <xf numFmtId="0" fontId="0" fillId="2" borderId="0" xfId="0" applyFill="1"/>
    <xf numFmtId="0" fontId="0" fillId="2" borderId="0" xfId="0" applyFill="1"/>
    <xf numFmtId="0" fontId="1" fillId="0" borderId="0" xfId="0" applyFont="1"/>
    <xf numFmtId="0" fontId="0" fillId="2" borderId="0" xfId="0" applyFill="1"/>
    <xf numFmtId="0" fontId="1" fillId="0" borderId="0" xfId="0" applyFont="1"/>
    <xf numFmtId="0" fontId="0" fillId="2" borderId="0" xfId="0" applyFill="1"/>
    <xf numFmtId="0" fontId="0" fillId="2" borderId="0" xfId="0" applyFill="1"/>
    <xf numFmtId="0" fontId="1" fillId="0" borderId="0" xfId="0" applyFont="1"/>
    <xf numFmtId="0" fontId="1" fillId="0" borderId="0" xfId="0" applyFont="1"/>
    <xf numFmtId="0" fontId="0" fillId="0" borderId="0" xfId="0"/>
    <xf numFmtId="0" fontId="0" fillId="2" borderId="0" xfId="0" applyFill="1"/>
    <xf numFmtId="0" fontId="30" fillId="2" borderId="0" xfId="0" applyFont="1" applyFill="1"/>
    <xf numFmtId="0" fontId="1" fillId="0" borderId="0" xfId="0" applyFont="1"/>
    <xf numFmtId="0" fontId="0" fillId="2" borderId="0" xfId="0" applyFill="1"/>
    <xf numFmtId="0" fontId="1" fillId="0" borderId="0" xfId="0" applyFont="1"/>
    <xf numFmtId="0" fontId="0" fillId="0" borderId="0" xfId="0"/>
    <xf numFmtId="0" fontId="0" fillId="2" borderId="0" xfId="0" applyFill="1"/>
    <xf numFmtId="0" fontId="30" fillId="2" borderId="0" xfId="0" applyFont="1" applyFill="1"/>
    <xf numFmtId="0" fontId="30" fillId="0" borderId="0" xfId="0" applyFont="1"/>
    <xf numFmtId="0" fontId="0" fillId="2" borderId="0" xfId="0" applyFill="1"/>
    <xf numFmtId="0" fontId="1" fillId="2" borderId="0" xfId="0" applyFont="1" applyFill="1"/>
    <xf numFmtId="0" fontId="0" fillId="2" borderId="0" xfId="0" applyFill="1" applyAlignment="1"/>
    <xf numFmtId="0" fontId="0" fillId="2" borderId="0" xfId="0" applyFill="1" applyAlignment="1"/>
    <xf numFmtId="0" fontId="0" fillId="2" borderId="0" xfId="0" applyFill="1"/>
    <xf numFmtId="0" fontId="1" fillId="2" borderId="0" xfId="0" applyFont="1" applyFill="1"/>
    <xf numFmtId="0" fontId="0" fillId="2" borderId="0" xfId="0" applyFill="1"/>
    <xf numFmtId="0" fontId="0" fillId="2" borderId="0" xfId="0" applyFill="1"/>
    <xf numFmtId="0" fontId="0" fillId="2" borderId="0" xfId="0" applyFill="1"/>
    <xf numFmtId="0" fontId="10" fillId="0" borderId="1" xfId="0" applyFont="1" applyBorder="1" applyAlignment="1">
      <alignment horizontal="left" vertical="center" wrapText="1"/>
    </xf>
    <xf numFmtId="0" fontId="11" fillId="3" borderId="1" xfId="0" applyFont="1" applyFill="1" applyBorder="1" applyAlignment="1">
      <alignment horizontal="left" vertical="center" wrapText="1"/>
    </xf>
    <xf numFmtId="0" fontId="10" fillId="0" borderId="5" xfId="0" applyFont="1" applyBorder="1" applyAlignment="1">
      <alignment horizontal="left" vertical="center"/>
    </xf>
    <xf numFmtId="0" fontId="10" fillId="5" borderId="32" xfId="0" applyFont="1" applyFill="1" applyBorder="1" applyAlignment="1" applyProtection="1">
      <alignment horizontal="left" vertical="center" wrapText="1"/>
      <protection locked="0" hidden="1"/>
    </xf>
    <xf numFmtId="0" fontId="10" fillId="0" borderId="3" xfId="0" applyFont="1" applyBorder="1" applyAlignment="1">
      <alignment horizontal="left" vertical="center"/>
    </xf>
    <xf numFmtId="0" fontId="10" fillId="0" borderId="1" xfId="0" applyFont="1" applyBorder="1" applyAlignment="1">
      <alignment horizontal="right" vertical="center" wrapText="1"/>
    </xf>
    <xf numFmtId="0" fontId="10" fillId="0" borderId="4" xfId="0" applyFont="1" applyBorder="1" applyAlignment="1">
      <alignment horizontal="left" vertical="center"/>
    </xf>
    <xf numFmtId="0" fontId="1" fillId="2" borderId="0" xfId="0" applyFont="1" applyFill="1"/>
    <xf numFmtId="0" fontId="0" fillId="0" borderId="0" xfId="0"/>
    <xf numFmtId="0" fontId="0" fillId="0" borderId="0" xfId="0"/>
    <xf numFmtId="0" fontId="0" fillId="2" borderId="0" xfId="0" applyFill="1"/>
    <xf numFmtId="0" fontId="0" fillId="2" borderId="0" xfId="0" applyFill="1"/>
    <xf numFmtId="0" fontId="11" fillId="3" borderId="0" xfId="0" applyFont="1" applyFill="1"/>
    <xf numFmtId="0" fontId="10" fillId="0" borderId="2" xfId="0" applyFont="1" applyFill="1" applyBorder="1" applyAlignment="1">
      <alignment horizontal="left" vertical="center" wrapText="1"/>
    </xf>
    <xf numFmtId="0" fontId="10" fillId="0" borderId="2"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xf>
    <xf numFmtId="0" fontId="2" fillId="0" borderId="2"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1"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2" borderId="2" xfId="0" applyFont="1" applyFill="1" applyBorder="1" applyAlignment="1">
      <alignment vertical="center" wrapText="1"/>
    </xf>
    <xf numFmtId="0" fontId="10" fillId="0" borderId="1" xfId="0" applyFont="1" applyBorder="1" applyAlignment="1">
      <alignment horizontal="center" vertical="center"/>
    </xf>
    <xf numFmtId="0" fontId="27" fillId="2" borderId="0" xfId="3" applyFont="1" applyFill="1" applyAlignment="1" applyProtection="1">
      <alignment horizontal="center"/>
      <protection locked="0" hidden="1"/>
    </xf>
    <xf numFmtId="0" fontId="10" fillId="0" borderId="0" xfId="0" applyFont="1"/>
    <xf numFmtId="0" fontId="10" fillId="0" borderId="3" xfId="0" applyFont="1" applyBorder="1" applyAlignment="1">
      <alignment vertical="center"/>
    </xf>
    <xf numFmtId="0" fontId="10" fillId="0" borderId="5" xfId="0" applyFont="1" applyBorder="1" applyAlignment="1">
      <alignment vertical="center"/>
    </xf>
    <xf numFmtId="0" fontId="10" fillId="2" borderId="2" xfId="0" applyFont="1" applyFill="1" applyBorder="1" applyAlignment="1">
      <alignment vertical="center" wrapText="1"/>
    </xf>
    <xf numFmtId="0" fontId="10" fillId="0" borderId="1" xfId="0" applyFont="1" applyBorder="1" applyAlignment="1" applyProtection="1">
      <alignment horizontal="left" vertical="top" wrapText="1"/>
      <protection locked="0"/>
    </xf>
    <xf numFmtId="0" fontId="10" fillId="0" borderId="4" xfId="0" applyFont="1" applyBorder="1" applyAlignment="1">
      <alignment vertical="center"/>
    </xf>
    <xf numFmtId="0" fontId="12" fillId="4" borderId="1" xfId="0" applyFont="1" applyFill="1" applyBorder="1" applyAlignment="1">
      <alignment horizontal="left"/>
    </xf>
    <xf numFmtId="0" fontId="0" fillId="0" borderId="1" xfId="0" applyFill="1" applyBorder="1" applyAlignment="1" applyProtection="1">
      <alignment horizontal="left" vertical="top" wrapText="1"/>
      <protection locked="0"/>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1" fillId="0" borderId="0" xfId="0" applyFont="1" applyFill="1" applyBorder="1" applyAlignment="1">
      <alignment vertical="center"/>
    </xf>
    <xf numFmtId="0" fontId="11" fillId="0" borderId="0" xfId="0" applyFont="1" applyFill="1" applyBorder="1"/>
    <xf numFmtId="0" fontId="20" fillId="3" borderId="0" xfId="0" applyFont="1" applyFill="1" applyAlignment="1">
      <alignment horizontal="left"/>
    </xf>
    <xf numFmtId="0" fontId="20" fillId="3" borderId="0" xfId="0" applyFont="1" applyFill="1" applyAlignment="1">
      <alignment horizontal="left"/>
    </xf>
    <xf numFmtId="0" fontId="20" fillId="3" borderId="0" xfId="0" applyFont="1" applyFill="1" applyAlignment="1">
      <alignment horizontal="left"/>
    </xf>
    <xf numFmtId="0" fontId="2" fillId="0" borderId="9" xfId="0" applyFont="1" applyFill="1" applyBorder="1" applyAlignment="1">
      <alignment vertical="top" wrapText="1"/>
    </xf>
    <xf numFmtId="0" fontId="2" fillId="0" borderId="10" xfId="0" applyFont="1" applyFill="1" applyBorder="1" applyAlignment="1">
      <alignment vertical="top" wrapText="1"/>
    </xf>
    <xf numFmtId="0" fontId="9" fillId="0" borderId="8" xfId="0" applyFont="1" applyFill="1" applyBorder="1" applyAlignment="1">
      <alignment vertical="top" wrapText="1"/>
    </xf>
    <xf numFmtId="0" fontId="10" fillId="0" borderId="8" xfId="0" applyFont="1" applyFill="1" applyBorder="1"/>
    <xf numFmtId="0" fontId="10" fillId="0" borderId="9" xfId="0" applyFont="1" applyFill="1" applyBorder="1"/>
    <xf numFmtId="0" fontId="10" fillId="0" borderId="9" xfId="0" applyFont="1" applyFill="1" applyBorder="1" applyAlignment="1">
      <alignment wrapText="1"/>
    </xf>
    <xf numFmtId="0" fontId="10" fillId="0" borderId="11" xfId="0" applyFont="1" applyBorder="1" applyAlignment="1">
      <alignment horizontal="left" vertical="center" wrapText="1"/>
    </xf>
    <xf numFmtId="0" fontId="10" fillId="0" borderId="39" xfId="0" applyFont="1" applyBorder="1" applyAlignment="1">
      <alignment horizontal="left" vertical="center" wrapText="1"/>
    </xf>
    <xf numFmtId="0" fontId="10" fillId="2" borderId="39"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0" fillId="0" borderId="1"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34" fillId="2" borderId="0" xfId="0" applyFont="1" applyFill="1" applyBorder="1"/>
    <xf numFmtId="0" fontId="33" fillId="2" borderId="0" xfId="0" applyFont="1" applyFill="1" applyBorder="1"/>
    <xf numFmtId="0" fontId="15" fillId="2" borderId="0" xfId="0" applyFont="1" applyFill="1" applyBorder="1" applyAlignment="1">
      <alignment horizontal="left" vertical="top" wrapText="1"/>
    </xf>
    <xf numFmtId="0" fontId="34" fillId="2" borderId="0" xfId="0" applyFont="1" applyFill="1" applyBorder="1"/>
    <xf numFmtId="0" fontId="10" fillId="0" borderId="5" xfId="0" applyFont="1" applyBorder="1" applyAlignment="1">
      <alignment horizontal="left" vertical="top" wrapText="1"/>
    </xf>
    <xf numFmtId="0" fontId="12" fillId="4" borderId="1" xfId="0" applyFont="1" applyFill="1" applyBorder="1"/>
    <xf numFmtId="0" fontId="10" fillId="2" borderId="1" xfId="0" applyFont="1" applyFill="1" applyBorder="1" applyAlignment="1">
      <alignment vertical="center" wrapText="1"/>
    </xf>
    <xf numFmtId="0" fontId="2"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9" fillId="0" borderId="9" xfId="0" applyFont="1" applyFill="1" applyBorder="1" applyAlignment="1">
      <alignment vertical="top" wrapText="1"/>
    </xf>
    <xf numFmtId="0" fontId="9" fillId="0" borderId="10" xfId="0" applyFont="1" applyFill="1" applyBorder="1" applyAlignment="1">
      <alignment vertical="top" wrapText="1"/>
    </xf>
    <xf numFmtId="0" fontId="10" fillId="0" borderId="1" xfId="0" applyFont="1" applyBorder="1" applyAlignment="1">
      <alignment horizontal="left" vertical="top" wrapText="1"/>
    </xf>
    <xf numFmtId="0" fontId="10" fillId="0" borderId="25" xfId="0" applyFont="1" applyBorder="1" applyAlignment="1">
      <alignment horizontal="left" vertical="top" wrapText="1"/>
    </xf>
    <xf numFmtId="0" fontId="15" fillId="2" borderId="0" xfId="0" applyFont="1" applyFill="1" applyBorder="1" applyAlignment="1">
      <alignment vertical="center" wrapText="1"/>
    </xf>
    <xf numFmtId="0" fontId="10" fillId="2" borderId="1" xfId="0" applyFont="1" applyFill="1" applyBorder="1" applyAlignment="1">
      <alignment horizontal="left" vertical="top" wrapText="1"/>
    </xf>
    <xf numFmtId="0" fontId="10" fillId="2" borderId="2" xfId="0" applyNumberFormat="1" applyFont="1" applyFill="1" applyBorder="1" applyAlignment="1">
      <alignment horizontal="left" vertical="center" wrapText="1"/>
    </xf>
    <xf numFmtId="0" fontId="10" fillId="0" borderId="1" xfId="0" applyFont="1" applyBorder="1" applyAlignment="1">
      <alignment horizontal="left" vertical="center" wrapText="1"/>
    </xf>
    <xf numFmtId="0" fontId="2" fillId="2" borderId="1" xfId="0" applyFont="1" applyFill="1" applyBorder="1" applyAlignment="1">
      <alignment horizontal="left" vertical="top" wrapText="1"/>
    </xf>
    <xf numFmtId="0" fontId="12" fillId="4" borderId="1" xfId="0" applyFont="1" applyFill="1" applyBorder="1" applyAlignment="1">
      <alignment horizontal="left" vertical="top"/>
    </xf>
    <xf numFmtId="0" fontId="23" fillId="0" borderId="1" xfId="0" applyFont="1" applyBorder="1" applyAlignment="1">
      <alignment horizontal="left" vertical="top"/>
    </xf>
    <xf numFmtId="0" fontId="12" fillId="4" borderId="1" xfId="0" applyFont="1" applyFill="1" applyBorder="1" applyAlignment="1">
      <alignment horizontal="left" vertical="center"/>
    </xf>
    <xf numFmtId="0" fontId="23" fillId="0" borderId="0" xfId="0" applyFont="1" applyAlignment="1">
      <alignment horizontal="left" vertical="center"/>
    </xf>
    <xf numFmtId="0" fontId="2" fillId="2" borderId="1" xfId="0" applyFont="1" applyFill="1" applyBorder="1" applyAlignment="1">
      <alignment horizontal="left" vertical="center" wrapText="1"/>
    </xf>
    <xf numFmtId="0" fontId="0" fillId="2" borderId="0" xfId="0" applyFill="1" applyAlignment="1">
      <alignment horizontal="left" vertical="center"/>
    </xf>
    <xf numFmtId="0" fontId="19" fillId="3" borderId="0" xfId="0" applyFont="1" applyFill="1" applyAlignment="1">
      <alignment horizontal="left" vertical="center"/>
    </xf>
    <xf numFmtId="0" fontId="23" fillId="2" borderId="0" xfId="0" applyFont="1" applyFill="1" applyBorder="1" applyAlignment="1">
      <alignment horizontal="left" vertical="center"/>
    </xf>
    <xf numFmtId="0" fontId="23" fillId="2" borderId="0" xfId="0" applyFont="1" applyFill="1" applyAlignment="1">
      <alignment horizontal="left" vertical="center"/>
    </xf>
    <xf numFmtId="0" fontId="4" fillId="2" borderId="0" xfId="0" applyFont="1" applyFill="1" applyAlignment="1">
      <alignment horizontal="left" vertical="center"/>
    </xf>
    <xf numFmtId="0" fontId="27" fillId="2" borderId="0" xfId="3" applyFont="1" applyFill="1" applyAlignment="1" applyProtection="1">
      <alignment horizontal="left" vertical="center"/>
      <protection locked="0" hidden="1"/>
    </xf>
    <xf numFmtId="0" fontId="0" fillId="0" borderId="0" xfId="0" applyAlignment="1">
      <alignment horizontal="left" vertical="center"/>
    </xf>
    <xf numFmtId="0" fontId="0" fillId="2" borderId="0" xfId="0" applyFill="1" applyAlignment="1">
      <alignment horizontal="left" vertical="top"/>
    </xf>
    <xf numFmtId="0" fontId="23" fillId="2" borderId="0" xfId="0" applyFont="1" applyFill="1" applyAlignment="1">
      <alignment horizontal="left" vertical="top"/>
    </xf>
    <xf numFmtId="0" fontId="20" fillId="3" borderId="0" xfId="0" applyFont="1" applyFill="1" applyAlignment="1">
      <alignment horizontal="left" vertical="center"/>
    </xf>
    <xf numFmtId="0" fontId="9" fillId="2" borderId="0" xfId="0" applyFont="1" applyFill="1" applyBorder="1" applyAlignment="1">
      <alignment horizontal="left" vertical="center" wrapText="1"/>
    </xf>
    <xf numFmtId="0" fontId="33" fillId="2" borderId="0" xfId="0" applyFont="1" applyFill="1" applyAlignment="1">
      <alignment horizontal="left" vertical="top"/>
    </xf>
    <xf numFmtId="0" fontId="34" fillId="2" borderId="0" xfId="0" applyFont="1" applyFill="1" applyAlignment="1">
      <alignment horizontal="left" vertical="top"/>
    </xf>
    <xf numFmtId="0" fontId="23" fillId="2" borderId="1" xfId="0" applyFont="1" applyFill="1" applyBorder="1" applyAlignment="1">
      <alignment horizontal="left" vertical="top"/>
    </xf>
    <xf numFmtId="0" fontId="10" fillId="0" borderId="2" xfId="0" applyFont="1" applyBorder="1" applyAlignment="1">
      <alignment horizontal="left" vertical="center" wrapText="1"/>
    </xf>
    <xf numFmtId="0" fontId="10" fillId="2" borderId="33" xfId="0" applyFont="1" applyFill="1" applyBorder="1" applyAlignment="1">
      <alignment horizontal="left" vertical="center"/>
    </xf>
    <xf numFmtId="0" fontId="32" fillId="0" borderId="52" xfId="0" applyFont="1" applyBorder="1" applyAlignment="1">
      <alignment horizontal="left" vertical="center"/>
    </xf>
    <xf numFmtId="0" fontId="10" fillId="2" borderId="54" xfId="0" applyFont="1" applyFill="1" applyBorder="1" applyAlignment="1">
      <alignment horizontal="left" vertical="center" wrapText="1"/>
    </xf>
    <xf numFmtId="0" fontId="26" fillId="2" borderId="0" xfId="0" applyFont="1" applyFill="1" applyAlignment="1" applyProtection="1">
      <alignment horizontal="left" vertical="center"/>
      <protection locked="0" hidden="1"/>
    </xf>
    <xf numFmtId="0" fontId="10" fillId="0" borderId="1" xfId="0" applyFont="1" applyFill="1" applyBorder="1" applyAlignment="1">
      <alignment vertical="center" wrapText="1"/>
    </xf>
    <xf numFmtId="0" fontId="2" fillId="0" borderId="1" xfId="0" applyFont="1" applyBorder="1" applyAlignment="1">
      <alignment vertical="center" wrapText="1"/>
    </xf>
    <xf numFmtId="0" fontId="44" fillId="2" borderId="0" xfId="0" applyFont="1" applyFill="1" applyBorder="1" applyAlignment="1">
      <alignment horizontal="left" vertical="top"/>
    </xf>
    <xf numFmtId="0" fontId="15" fillId="2" borderId="0" xfId="0" applyFont="1" applyFill="1" applyBorder="1" applyAlignment="1">
      <alignment horizontal="left" vertical="top"/>
    </xf>
    <xf numFmtId="0" fontId="10" fillId="0" borderId="0" xfId="0" applyFont="1" applyAlignment="1">
      <alignment horizontal="left" vertical="top"/>
    </xf>
    <xf numFmtId="0" fontId="10" fillId="0" borderId="1" xfId="0" applyFont="1" applyBorder="1" applyAlignment="1">
      <alignment horizontal="left" vertical="top"/>
    </xf>
    <xf numFmtId="0" fontId="2" fillId="2" borderId="30" xfId="0" applyFont="1" applyFill="1" applyBorder="1" applyAlignment="1">
      <alignment horizontal="left" vertical="top" wrapText="1"/>
    </xf>
    <xf numFmtId="0" fontId="2" fillId="2" borderId="5" xfId="0" applyFont="1" applyFill="1" applyBorder="1" applyAlignment="1" applyProtection="1">
      <alignment horizontal="left" vertical="top" wrapText="1"/>
      <protection locked="0" hidden="1"/>
    </xf>
    <xf numFmtId="0" fontId="2" fillId="2" borderId="1" xfId="0" applyFont="1" applyFill="1" applyBorder="1" applyAlignment="1" applyProtection="1">
      <alignment horizontal="left" vertical="top"/>
      <protection locked="0" hidden="1"/>
    </xf>
    <xf numFmtId="0" fontId="2" fillId="2" borderId="1" xfId="0" applyFont="1" applyFill="1" applyBorder="1" applyAlignment="1" applyProtection="1">
      <alignment horizontal="left" vertical="top" wrapText="1"/>
      <protection locked="0" hidden="1"/>
    </xf>
    <xf numFmtId="0" fontId="2" fillId="2" borderId="1" xfId="0" applyFont="1" applyFill="1" applyBorder="1" applyAlignment="1">
      <alignment horizontal="left" vertical="top"/>
    </xf>
    <xf numFmtId="0" fontId="10" fillId="0" borderId="1" xfId="0" applyFont="1" applyFill="1" applyBorder="1" applyAlignment="1">
      <alignment horizontal="left" vertical="top" wrapText="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0" fillId="0" borderId="4" xfId="0" applyBorder="1" applyAlignment="1">
      <alignment wrapText="1"/>
    </xf>
    <xf numFmtId="0" fontId="10" fillId="0" borderId="1" xfId="0" applyFont="1" applyBorder="1" applyAlignment="1">
      <alignment horizontal="left" vertical="center" wrapText="1"/>
    </xf>
    <xf numFmtId="0" fontId="10" fillId="5" borderId="32" xfId="0" applyFont="1" applyFill="1" applyBorder="1" applyProtection="1">
      <protection locked="0"/>
    </xf>
    <xf numFmtId="0" fontId="20" fillId="3" borderId="4" xfId="0" applyFont="1" applyFill="1" applyBorder="1" applyAlignment="1" applyProtection="1">
      <alignment horizontal="left" vertical="center" wrapText="1"/>
      <protection locked="0"/>
    </xf>
    <xf numFmtId="0" fontId="10" fillId="0" borderId="0" xfId="0" applyFont="1" applyProtection="1">
      <protection locked="0"/>
    </xf>
    <xf numFmtId="0" fontId="21" fillId="3" borderId="3" xfId="0" applyFont="1" applyFill="1" applyBorder="1" applyAlignment="1" applyProtection="1">
      <alignment horizontal="center" vertical="center" wrapText="1"/>
      <protection locked="0"/>
    </xf>
    <xf numFmtId="0" fontId="10" fillId="5" borderId="32" xfId="0" applyFont="1" applyFill="1" applyBorder="1" applyAlignment="1" applyProtection="1">
      <alignment vertical="center" wrapText="1"/>
      <protection locked="0"/>
    </xf>
    <xf numFmtId="0" fontId="10" fillId="3" borderId="1" xfId="0" applyFont="1" applyFill="1" applyBorder="1" applyAlignment="1" applyProtection="1">
      <alignment horizontal="left" vertical="center" wrapText="1"/>
      <protection locked="0"/>
    </xf>
    <xf numFmtId="0" fontId="10" fillId="5" borderId="32" xfId="0" applyFont="1" applyFill="1" applyBorder="1" applyAlignment="1" applyProtection="1">
      <alignment vertical="center"/>
      <protection locked="0"/>
    </xf>
    <xf numFmtId="0" fontId="10" fillId="2" borderId="39" xfId="0" applyFont="1" applyFill="1" applyBorder="1" applyAlignment="1" applyProtection="1">
      <alignment vertical="center" wrapText="1"/>
      <protection locked="0"/>
    </xf>
    <xf numFmtId="0" fontId="12" fillId="4" borderId="0" xfId="0" applyFont="1" applyFill="1" applyBorder="1" applyProtection="1"/>
    <xf numFmtId="0" fontId="10" fillId="5" borderId="32" xfId="0" applyFont="1" applyFill="1" applyBorder="1" applyAlignment="1" applyProtection="1">
      <alignment horizontal="left" vertical="center" wrapText="1"/>
      <protection locked="0"/>
    </xf>
    <xf numFmtId="9" fontId="10" fillId="5" borderId="32" xfId="2" applyFont="1" applyFill="1" applyBorder="1" applyAlignment="1" applyProtection="1">
      <alignment horizontal="left" vertical="center" wrapText="1"/>
      <protection locked="0"/>
    </xf>
    <xf numFmtId="9" fontId="10" fillId="5" borderId="51" xfId="0" applyNumberFormat="1" applyFont="1" applyFill="1" applyBorder="1" applyAlignment="1" applyProtection="1">
      <alignment horizontal="left" vertical="center" wrapText="1"/>
      <protection locked="0"/>
    </xf>
    <xf numFmtId="0" fontId="32" fillId="0" borderId="0" xfId="0" applyFont="1" applyBorder="1" applyAlignment="1" applyProtection="1">
      <alignment horizontal="left" vertical="center"/>
      <protection locked="0"/>
    </xf>
    <xf numFmtId="0" fontId="10" fillId="0" borderId="1" xfId="0" applyFont="1" applyBorder="1" applyProtection="1">
      <protection locked="0"/>
    </xf>
    <xf numFmtId="0" fontId="10" fillId="0" borderId="1" xfId="0" applyFont="1" applyBorder="1" applyAlignment="1" applyProtection="1">
      <alignment wrapText="1"/>
      <protection locked="0"/>
    </xf>
    <xf numFmtId="0" fontId="10" fillId="0" borderId="3" xfId="0" applyFont="1" applyBorder="1" applyAlignment="1" applyProtection="1">
      <alignment wrapText="1"/>
      <protection locked="0"/>
    </xf>
    <xf numFmtId="0" fontId="10" fillId="0" borderId="5" xfId="0" applyFont="1" applyBorder="1" applyAlignment="1" applyProtection="1">
      <alignment wrapText="1"/>
      <protection locked="0"/>
    </xf>
    <xf numFmtId="0" fontId="23" fillId="2" borderId="0" xfId="0" applyFont="1" applyFill="1" applyBorder="1" applyAlignment="1">
      <alignment horizontal="left" vertical="top"/>
    </xf>
    <xf numFmtId="0" fontId="10" fillId="2" borderId="2" xfId="0" applyFont="1" applyFill="1" applyBorder="1" applyAlignment="1" applyProtection="1">
      <alignment horizontal="left" vertical="top"/>
      <protection locked="0"/>
    </xf>
    <xf numFmtId="0" fontId="10" fillId="2" borderId="33" xfId="0" applyFont="1" applyFill="1" applyBorder="1" applyAlignment="1" applyProtection="1">
      <alignment horizontal="left" vertical="top"/>
      <protection locked="0"/>
    </xf>
    <xf numFmtId="0" fontId="10" fillId="0" borderId="0" xfId="0" applyFont="1" applyBorder="1" applyAlignment="1" applyProtection="1">
      <alignment horizontal="left" vertical="top" wrapText="1"/>
      <protection locked="0" hidden="1"/>
    </xf>
    <xf numFmtId="0" fontId="10" fillId="0" borderId="1" xfId="0" applyFont="1" applyBorder="1" applyAlignment="1" applyProtection="1">
      <alignment horizontal="left" vertical="top" wrapText="1"/>
      <protection locked="0" hidden="1"/>
    </xf>
    <xf numFmtId="0" fontId="10" fillId="0" borderId="25"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30" xfId="0" applyFont="1" applyBorder="1" applyAlignment="1" applyProtection="1">
      <alignment horizontal="left" vertical="top" wrapText="1"/>
      <protection locked="0"/>
    </xf>
    <xf numFmtId="0" fontId="10" fillId="0" borderId="58"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2" borderId="0" xfId="0" applyFont="1" applyFill="1" applyBorder="1" applyAlignment="1" applyProtection="1">
      <alignment horizontal="left" vertical="top" wrapText="1"/>
      <protection locked="0" hidden="1"/>
    </xf>
    <xf numFmtId="0" fontId="10" fillId="2" borderId="33" xfId="0" applyFont="1" applyFill="1" applyBorder="1" applyAlignment="1" applyProtection="1">
      <alignment horizontal="left" vertical="top" wrapText="1"/>
      <protection locked="0" hidden="1"/>
    </xf>
    <xf numFmtId="0" fontId="10" fillId="2" borderId="2" xfId="0" applyFont="1" applyFill="1" applyBorder="1" applyAlignment="1">
      <alignment horizontal="left" vertical="top" wrapText="1"/>
    </xf>
    <xf numFmtId="0" fontId="10" fillId="2" borderId="52" xfId="0" applyFont="1" applyFill="1" applyBorder="1" applyAlignment="1">
      <alignment horizontal="left" vertical="top" wrapText="1"/>
    </xf>
    <xf numFmtId="0" fontId="10" fillId="2" borderId="33" xfId="0" applyFont="1" applyFill="1" applyBorder="1" applyAlignment="1">
      <alignment horizontal="left" vertical="top" wrapText="1"/>
    </xf>
    <xf numFmtId="0" fontId="12" fillId="4" borderId="5" xfId="0" applyFont="1" applyFill="1" applyBorder="1" applyAlignment="1">
      <alignment horizontal="left" vertical="top"/>
    </xf>
    <xf numFmtId="0" fontId="0" fillId="0" borderId="0" xfId="0" applyAlignment="1">
      <alignment horizontal="left" vertical="top"/>
    </xf>
    <xf numFmtId="0" fontId="10" fillId="0" borderId="61" xfId="0" applyFont="1" applyBorder="1" applyAlignment="1" applyProtection="1">
      <alignment horizontal="left" vertical="top" wrapText="1"/>
      <protection locked="0"/>
    </xf>
    <xf numFmtId="0" fontId="10" fillId="2" borderId="33"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2" borderId="1" xfId="0" applyFont="1" applyFill="1" applyBorder="1" applyAlignment="1" applyProtection="1">
      <alignment horizontal="left" vertical="top" wrapText="1"/>
      <protection locked="0"/>
    </xf>
    <xf numFmtId="0" fontId="10" fillId="0" borderId="39" xfId="0" applyFont="1" applyBorder="1" applyAlignment="1" applyProtection="1">
      <alignment horizontal="left" vertical="top" wrapText="1"/>
      <protection locked="0"/>
    </xf>
    <xf numFmtId="0" fontId="10" fillId="2" borderId="34" xfId="0" applyFont="1" applyFill="1" applyBorder="1" applyAlignment="1" applyProtection="1">
      <alignment horizontal="left" vertical="top"/>
      <protection locked="0"/>
    </xf>
    <xf numFmtId="0" fontId="12" fillId="4" borderId="1" xfId="0" applyFont="1" applyFill="1" applyBorder="1" applyAlignment="1" applyProtection="1">
      <alignment horizontal="left" vertical="center"/>
      <protection locked="0"/>
    </xf>
    <xf numFmtId="0" fontId="7" fillId="4" borderId="1" xfId="0" applyFont="1" applyFill="1" applyBorder="1" applyAlignment="1">
      <alignment horizontal="left" vertical="center"/>
    </xf>
    <xf numFmtId="0" fontId="10" fillId="5" borderId="35" xfId="0" applyFont="1" applyFill="1" applyBorder="1" applyAlignment="1" applyProtection="1">
      <alignment vertical="center" wrapText="1"/>
      <protection locked="0"/>
    </xf>
    <xf numFmtId="0" fontId="10" fillId="5" borderId="36" xfId="0" applyFont="1" applyFill="1" applyBorder="1" applyAlignment="1" applyProtection="1">
      <alignment vertical="center" wrapText="1"/>
      <protection locked="0"/>
    </xf>
    <xf numFmtId="0" fontId="10" fillId="0" borderId="1" xfId="0" applyFont="1" applyFill="1" applyBorder="1" applyAlignment="1" applyProtection="1">
      <alignment horizontal="left" vertical="center" wrapText="1"/>
    </xf>
    <xf numFmtId="0" fontId="10" fillId="2" borderId="1" xfId="0" applyNumberFormat="1" applyFont="1" applyFill="1" applyBorder="1" applyAlignment="1">
      <alignment horizontal="left" vertical="center" wrapText="1"/>
    </xf>
    <xf numFmtId="0" fontId="2" fillId="2" borderId="1" xfId="0" applyFont="1" applyFill="1" applyBorder="1" applyAlignment="1" applyProtection="1">
      <alignment horizontal="left" vertical="center" wrapText="1"/>
    </xf>
    <xf numFmtId="0" fontId="0" fillId="0" borderId="0" xfId="0" applyAlignment="1">
      <alignment wrapText="1"/>
    </xf>
    <xf numFmtId="0" fontId="10" fillId="2" borderId="0" xfId="0" applyFont="1" applyFill="1" applyAlignment="1">
      <alignment wrapText="1"/>
    </xf>
    <xf numFmtId="0" fontId="0" fillId="0" borderId="1" xfId="0" applyBorder="1" applyAlignment="1">
      <alignment wrapText="1"/>
    </xf>
    <xf numFmtId="0" fontId="10" fillId="2" borderId="1" xfId="0" applyFont="1" applyFill="1" applyBorder="1" applyAlignment="1">
      <alignment wrapText="1"/>
    </xf>
    <xf numFmtId="0" fontId="10" fillId="5" borderId="1" xfId="0" applyFont="1" applyFill="1" applyBorder="1" applyAlignment="1" applyProtection="1">
      <alignment wrapText="1"/>
      <protection locked="0" hidden="1"/>
    </xf>
    <xf numFmtId="0" fontId="23" fillId="0" borderId="1" xfId="0" applyFont="1" applyBorder="1" applyAlignment="1">
      <alignment horizontal="left" vertical="center" wrapText="1"/>
    </xf>
    <xf numFmtId="0" fontId="12" fillId="4" borderId="0" xfId="0" applyFont="1" applyFill="1" applyBorder="1" applyAlignment="1"/>
    <xf numFmtId="0" fontId="12" fillId="4" borderId="33" xfId="0" applyFont="1" applyFill="1" applyBorder="1" applyAlignment="1"/>
    <xf numFmtId="0" fontId="12" fillId="4" borderId="33" xfId="0" applyFont="1" applyFill="1" applyBorder="1" applyAlignment="1">
      <alignment wrapText="1"/>
    </xf>
    <xf numFmtId="0" fontId="10" fillId="0" borderId="1" xfId="0" applyFont="1" applyBorder="1" applyAlignment="1">
      <alignment horizontal="left" vertical="top" wrapText="1"/>
    </xf>
    <xf numFmtId="166" fontId="2" fillId="0" borderId="7" xfId="0" applyNumberFormat="1" applyFont="1" applyFill="1" applyBorder="1" applyAlignment="1" applyProtection="1">
      <alignment horizontal="left" vertical="top" wrapText="1"/>
    </xf>
    <xf numFmtId="0" fontId="17" fillId="2" borderId="0" xfId="3" applyFill="1" applyAlignment="1" applyProtection="1">
      <protection locked="0" hidden="1"/>
    </xf>
    <xf numFmtId="0" fontId="10" fillId="0" borderId="0" xfId="0" applyFont="1" applyProtection="1"/>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Protection="1"/>
    <xf numFmtId="0" fontId="10" fillId="0" borderId="0" xfId="0" applyFont="1" applyFill="1" applyAlignment="1" applyProtection="1">
      <alignment horizontal="left" vertical="center"/>
    </xf>
    <xf numFmtId="0" fontId="10" fillId="0" borderId="0" xfId="0" applyFont="1" applyFill="1" applyAlignment="1" applyProtection="1">
      <alignment horizontal="left" vertical="center" wrapText="1"/>
    </xf>
    <xf numFmtId="0" fontId="10" fillId="0" borderId="0" xfId="0" applyFont="1" applyFill="1" applyAlignment="1" applyProtection="1">
      <alignment vertical="center"/>
    </xf>
    <xf numFmtId="0" fontId="10" fillId="0" borderId="0" xfId="0" applyFont="1" applyFill="1" applyAlignment="1" applyProtection="1">
      <alignment horizontal="right" vertical="center"/>
    </xf>
    <xf numFmtId="0" fontId="10" fillId="0" borderId="0" xfId="0" applyFont="1" applyFill="1" applyProtection="1"/>
    <xf numFmtId="1" fontId="10" fillId="0" borderId="15" xfId="0" applyNumberFormat="1" applyFont="1" applyFill="1" applyBorder="1" applyAlignment="1" applyProtection="1">
      <alignment horizontal="right" vertical="center" wrapText="1"/>
    </xf>
    <xf numFmtId="1" fontId="10" fillId="0" borderId="16" xfId="0" applyNumberFormat="1" applyFont="1" applyFill="1" applyBorder="1" applyAlignment="1" applyProtection="1">
      <alignment horizontal="right" vertical="center" wrapText="1"/>
    </xf>
    <xf numFmtId="1" fontId="2" fillId="0" borderId="16" xfId="0" applyNumberFormat="1" applyFont="1" applyFill="1" applyBorder="1" applyAlignment="1" applyProtection="1">
      <alignment horizontal="right" vertical="center" wrapText="1"/>
    </xf>
    <xf numFmtId="1" fontId="10" fillId="0" borderId="8" xfId="0" applyNumberFormat="1" applyFont="1" applyFill="1" applyBorder="1" applyAlignment="1" applyProtection="1">
      <alignment horizontal="right" vertical="center" wrapText="1"/>
    </xf>
    <xf numFmtId="0" fontId="2" fillId="0" borderId="9" xfId="0" applyFont="1" applyFill="1" applyBorder="1" applyAlignment="1" applyProtection="1">
      <alignment horizontal="left" vertical="center" wrapText="1"/>
    </xf>
    <xf numFmtId="1" fontId="10" fillId="0" borderId="9" xfId="0" applyNumberFormat="1" applyFont="1" applyFill="1" applyBorder="1" applyAlignment="1" applyProtection="1">
      <alignment horizontal="right" vertical="center" wrapText="1"/>
    </xf>
    <xf numFmtId="0" fontId="10" fillId="0" borderId="9" xfId="0" applyFont="1" applyFill="1" applyBorder="1" applyAlignment="1" applyProtection="1">
      <alignment horizontal="left" vertical="center" wrapText="1"/>
    </xf>
    <xf numFmtId="1" fontId="2" fillId="0" borderId="9" xfId="0" applyNumberFormat="1" applyFont="1" applyFill="1" applyBorder="1" applyAlignment="1" applyProtection="1">
      <alignment horizontal="right" vertical="center" wrapText="1"/>
    </xf>
    <xf numFmtId="0" fontId="10" fillId="0" borderId="10" xfId="0" applyFont="1" applyFill="1" applyBorder="1" applyAlignment="1" applyProtection="1">
      <alignment horizontal="left" vertical="center" wrapText="1"/>
    </xf>
    <xf numFmtId="1" fontId="2" fillId="0" borderId="10" xfId="0" applyNumberFormat="1" applyFont="1" applyFill="1" applyBorder="1" applyAlignment="1" applyProtection="1">
      <alignment horizontal="right" vertical="center" wrapText="1"/>
    </xf>
    <xf numFmtId="0" fontId="10" fillId="0" borderId="10" xfId="0" applyFont="1" applyFill="1" applyBorder="1" applyAlignment="1" applyProtection="1">
      <alignment horizontal="left" vertical="top" wrapText="1"/>
    </xf>
    <xf numFmtId="1" fontId="10" fillId="0" borderId="10" xfId="0" applyNumberFormat="1" applyFont="1" applyFill="1" applyBorder="1" applyAlignment="1" applyProtection="1">
      <alignment horizontal="right" vertical="center" wrapText="1"/>
    </xf>
    <xf numFmtId="0" fontId="2" fillId="0" borderId="64" xfId="0" applyFont="1" applyFill="1" applyBorder="1" applyAlignment="1" applyProtection="1">
      <alignment horizontal="left" vertical="top" wrapText="1"/>
    </xf>
    <xf numFmtId="1" fontId="2" fillId="0" borderId="8" xfId="0" applyNumberFormat="1" applyFont="1" applyFill="1" applyBorder="1" applyAlignment="1" applyProtection="1">
      <alignment horizontal="right" vertical="center" wrapText="1"/>
    </xf>
    <xf numFmtId="0" fontId="10" fillId="0" borderId="9" xfId="0" applyFont="1" applyFill="1" applyBorder="1" applyAlignment="1" applyProtection="1">
      <alignment vertical="top" wrapText="1"/>
    </xf>
    <xf numFmtId="0" fontId="10" fillId="0" borderId="8" xfId="0" applyFont="1" applyFill="1" applyBorder="1" applyAlignment="1" applyProtection="1">
      <alignment horizontal="left" vertical="center" wrapText="1"/>
    </xf>
    <xf numFmtId="1" fontId="2" fillId="0" borderId="9" xfId="1" applyNumberFormat="1" applyFont="1" applyFill="1" applyBorder="1" applyAlignment="1" applyProtection="1">
      <alignment horizontal="right" vertical="center" wrapText="1"/>
    </xf>
    <xf numFmtId="0" fontId="2" fillId="0" borderId="9" xfId="0" applyFont="1" applyFill="1" applyBorder="1" applyAlignment="1" applyProtection="1">
      <alignment vertical="top" wrapText="1"/>
    </xf>
    <xf numFmtId="0" fontId="2" fillId="0" borderId="9" xfId="1" applyFont="1" applyFill="1" applyBorder="1" applyAlignment="1" applyProtection="1">
      <alignment vertical="top" wrapText="1"/>
    </xf>
    <xf numFmtId="0" fontId="2" fillId="0" borderId="10" xfId="1" applyFont="1" applyFill="1" applyBorder="1" applyAlignment="1" applyProtection="1">
      <alignment vertical="top" wrapText="1"/>
    </xf>
    <xf numFmtId="1" fontId="2" fillId="0" borderId="10" xfId="1" applyNumberFormat="1" applyFont="1" applyFill="1" applyBorder="1" applyAlignment="1" applyProtection="1">
      <alignment horizontal="right" vertical="center" wrapText="1"/>
    </xf>
    <xf numFmtId="0" fontId="2" fillId="0" borderId="7" xfId="1" applyFont="1" applyFill="1" applyBorder="1" applyAlignment="1" applyProtection="1">
      <alignment vertical="top" wrapText="1"/>
    </xf>
    <xf numFmtId="0" fontId="2" fillId="0" borderId="8" xfId="0" applyFont="1" applyFill="1" applyBorder="1" applyAlignment="1" applyProtection="1">
      <alignment vertical="top" wrapText="1"/>
    </xf>
    <xf numFmtId="0" fontId="10" fillId="0" borderId="7" xfId="0" applyFont="1" applyFill="1" applyBorder="1" applyAlignment="1" applyProtection="1">
      <alignment vertical="top" wrapText="1"/>
    </xf>
    <xf numFmtId="0" fontId="2" fillId="0" borderId="13" xfId="0" applyFont="1" applyFill="1" applyBorder="1" applyAlignment="1" applyProtection="1">
      <alignment vertical="top" wrapText="1"/>
    </xf>
    <xf numFmtId="1" fontId="2" fillId="0" borderId="13" xfId="0" applyNumberFormat="1" applyFont="1" applyFill="1" applyBorder="1" applyAlignment="1" applyProtection="1">
      <alignment horizontal="right" vertical="center" wrapText="1"/>
    </xf>
    <xf numFmtId="0" fontId="2" fillId="0" borderId="14" xfId="0" applyFont="1" applyFill="1" applyBorder="1" applyAlignment="1" applyProtection="1">
      <alignment vertical="top" wrapText="1"/>
    </xf>
    <xf numFmtId="1" fontId="2" fillId="0" borderId="14" xfId="0" applyNumberFormat="1" applyFont="1" applyFill="1" applyBorder="1" applyAlignment="1" applyProtection="1">
      <alignment horizontal="right" vertical="center" wrapText="1"/>
    </xf>
    <xf numFmtId="0" fontId="10" fillId="0" borderId="9" xfId="0" applyFont="1" applyFill="1" applyBorder="1" applyAlignment="1" applyProtection="1">
      <alignment horizontal="left" wrapText="1"/>
    </xf>
    <xf numFmtId="0" fontId="10" fillId="0" borderId="10" xfId="0" applyFont="1" applyFill="1" applyBorder="1" applyAlignment="1" applyProtection="1">
      <alignment horizontal="left" wrapText="1"/>
    </xf>
    <xf numFmtId="0" fontId="2" fillId="0" borderId="7" xfId="1" applyFont="1" applyFill="1" applyBorder="1" applyAlignment="1" applyProtection="1">
      <alignment horizontal="left" vertical="top" wrapText="1"/>
    </xf>
    <xf numFmtId="1" fontId="2" fillId="0" borderId="7" xfId="0" applyNumberFormat="1" applyFont="1" applyFill="1" applyBorder="1" applyAlignment="1" applyProtection="1">
      <alignment horizontal="left" wrapText="1"/>
    </xf>
    <xf numFmtId="0" fontId="10" fillId="0" borderId="8" xfId="0" applyFont="1" applyFill="1" applyBorder="1" applyAlignment="1" applyProtection="1">
      <alignment horizontal="center" vertical="center"/>
    </xf>
    <xf numFmtId="1" fontId="2" fillId="0" borderId="9" xfId="1" applyNumberFormat="1" applyFont="1" applyFill="1" applyBorder="1" applyAlignment="1" applyProtection="1">
      <alignment horizontal="left" vertical="center" wrapText="1"/>
    </xf>
    <xf numFmtId="1" fontId="2" fillId="0" borderId="10" xfId="1" applyNumberFormat="1" applyFont="1" applyFill="1" applyBorder="1" applyAlignment="1" applyProtection="1">
      <alignment horizontal="left" vertical="center" wrapText="1"/>
    </xf>
    <xf numFmtId="9" fontId="2" fillId="0" borderId="9" xfId="0" applyNumberFormat="1" applyFont="1" applyFill="1" applyBorder="1" applyAlignment="1" applyProtection="1">
      <alignment horizontal="left" vertical="top" wrapText="1"/>
    </xf>
    <xf numFmtId="0" fontId="10" fillId="0" borderId="8" xfId="0" applyFont="1" applyFill="1" applyBorder="1" applyAlignment="1" applyProtection="1">
      <alignment vertical="top" wrapText="1"/>
    </xf>
    <xf numFmtId="0" fontId="9" fillId="0" borderId="9" xfId="0" applyFont="1" applyFill="1" applyBorder="1" applyAlignment="1" applyProtection="1">
      <alignment vertical="top" wrapText="1"/>
    </xf>
    <xf numFmtId="0" fontId="9" fillId="0" borderId="10" xfId="0" applyFont="1" applyFill="1" applyBorder="1" applyAlignment="1" applyProtection="1">
      <alignment vertical="top" wrapText="1"/>
    </xf>
    <xf numFmtId="0" fontId="10" fillId="0" borderId="10" xfId="0" applyFont="1" applyFill="1" applyBorder="1" applyAlignment="1" applyProtection="1">
      <alignment vertical="top" wrapText="1"/>
    </xf>
    <xf numFmtId="1" fontId="10" fillId="0" borderId="8" xfId="0" applyNumberFormat="1" applyFont="1" applyFill="1" applyBorder="1" applyAlignment="1" applyProtection="1">
      <alignment horizontal="right" vertical="center"/>
    </xf>
    <xf numFmtId="1" fontId="10" fillId="0" borderId="9" xfId="0" applyNumberFormat="1" applyFont="1" applyFill="1" applyBorder="1" applyAlignment="1" applyProtection="1">
      <alignment horizontal="right" vertical="center"/>
    </xf>
    <xf numFmtId="0" fontId="10" fillId="0" borderId="68" xfId="0" applyFont="1" applyFill="1" applyBorder="1" applyAlignment="1" applyProtection="1">
      <alignment vertical="center" wrapText="1"/>
    </xf>
    <xf numFmtId="0" fontId="10" fillId="0" borderId="69" xfId="0" applyFont="1" applyFill="1" applyBorder="1" applyAlignment="1" applyProtection="1">
      <alignment vertical="center" wrapText="1"/>
    </xf>
    <xf numFmtId="0" fontId="10" fillId="0" borderId="70" xfId="0" applyFont="1" applyFill="1" applyBorder="1" applyAlignment="1" applyProtection="1">
      <alignment vertical="center" wrapText="1"/>
    </xf>
    <xf numFmtId="0" fontId="34" fillId="2" borderId="0" xfId="0" applyFont="1" applyFill="1" applyBorder="1" applyAlignment="1" applyProtection="1">
      <alignment vertical="center" wrapText="1"/>
      <protection locked="0"/>
    </xf>
    <xf numFmtId="0" fontId="10" fillId="0" borderId="10" xfId="0" applyFont="1" applyFill="1" applyBorder="1" applyAlignment="1">
      <alignment horizontal="left" vertical="top"/>
    </xf>
    <xf numFmtId="0" fontId="10" fillId="0" borderId="9"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0" xfId="0" applyFont="1" applyFill="1" applyBorder="1" applyAlignment="1">
      <alignment horizontal="center" vertical="center"/>
    </xf>
    <xf numFmtId="0" fontId="2" fillId="0" borderId="8" xfId="0" applyFont="1" applyFill="1" applyBorder="1" applyAlignment="1" applyProtection="1">
      <alignment horizontal="left" vertical="top" wrapText="1"/>
    </xf>
    <xf numFmtId="0" fontId="2" fillId="0" borderId="9" xfId="0" applyFont="1" applyFill="1" applyBorder="1" applyAlignment="1" applyProtection="1">
      <alignment horizontal="left" vertical="top" wrapText="1"/>
    </xf>
    <xf numFmtId="0" fontId="2" fillId="0" borderId="9" xfId="1" applyFont="1" applyFill="1" applyBorder="1" applyAlignment="1" applyProtection="1">
      <alignment horizontal="left" vertical="top" wrapText="1"/>
    </xf>
    <xf numFmtId="166" fontId="2" fillId="0" borderId="8" xfId="0" applyNumberFormat="1" applyFont="1" applyFill="1" applyBorder="1" applyAlignment="1" applyProtection="1">
      <alignment horizontal="left" vertical="top" wrapText="1"/>
    </xf>
    <xf numFmtId="0" fontId="2" fillId="0" borderId="10" xfId="0" applyFont="1" applyFill="1" applyBorder="1" applyAlignment="1" applyProtection="1">
      <alignment horizontal="left" vertical="top" wrapText="1"/>
    </xf>
    <xf numFmtId="0" fontId="10" fillId="0" borderId="8" xfId="0" applyFont="1" applyFill="1" applyBorder="1" applyAlignment="1" applyProtection="1">
      <alignment horizontal="left" vertical="top" wrapText="1"/>
    </xf>
    <xf numFmtId="0" fontId="10" fillId="0" borderId="9" xfId="0" applyFont="1" applyFill="1" applyBorder="1" applyAlignment="1" applyProtection="1">
      <alignment horizontal="left" vertical="top" wrapText="1"/>
    </xf>
    <xf numFmtId="0" fontId="11" fillId="0" borderId="0" xfId="0" applyFont="1" applyFill="1" applyBorder="1" applyAlignment="1">
      <alignment vertical="top" wrapText="1"/>
    </xf>
    <xf numFmtId="0" fontId="10" fillId="0" borderId="6" xfId="0" applyFont="1" applyFill="1" applyBorder="1" applyAlignment="1">
      <alignment vertical="top" wrapText="1"/>
    </xf>
    <xf numFmtId="0" fontId="12" fillId="0" borderId="1" xfId="0" applyFont="1" applyFill="1" applyBorder="1"/>
    <xf numFmtId="0" fontId="12" fillId="0" borderId="1" xfId="0" applyFont="1" applyFill="1" applyBorder="1" applyAlignment="1">
      <alignment vertical="top" wrapText="1"/>
    </xf>
    <xf numFmtId="0" fontId="12" fillId="0" borderId="3" xfId="0" applyFont="1" applyFill="1" applyBorder="1"/>
    <xf numFmtId="0" fontId="2" fillId="0" borderId="8" xfId="0" applyFont="1" applyFill="1" applyBorder="1" applyAlignment="1">
      <alignment vertical="top" wrapText="1"/>
    </xf>
    <xf numFmtId="0" fontId="10" fillId="0" borderId="10" xfId="0" applyFont="1" applyFill="1" applyBorder="1" applyAlignment="1">
      <alignment vertical="top" wrapText="1"/>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2" fillId="0" borderId="10" xfId="0" applyFont="1" applyFill="1" applyBorder="1" applyAlignment="1">
      <alignment vertical="center" wrapText="1"/>
    </xf>
    <xf numFmtId="0" fontId="10" fillId="0" borderId="0" xfId="0" applyFont="1" applyFill="1" applyBorder="1" applyAlignment="1">
      <alignment horizontal="left" vertical="top" wrapText="1"/>
    </xf>
    <xf numFmtId="0" fontId="10" fillId="0" borderId="7" xfId="0" applyFont="1" applyFill="1" applyBorder="1"/>
    <xf numFmtId="0" fontId="12" fillId="0" borderId="2" xfId="0" applyFont="1" applyFill="1" applyBorder="1"/>
    <xf numFmtId="0" fontId="12" fillId="0" borderId="7" xfId="0" applyFont="1" applyFill="1" applyBorder="1" applyAlignment="1">
      <alignment vertical="top" wrapText="1"/>
    </xf>
    <xf numFmtId="0" fontId="12" fillId="0" borderId="4" xfId="0" applyFont="1" applyFill="1" applyBorder="1"/>
    <xf numFmtId="0" fontId="12" fillId="0" borderId="11" xfId="0" applyFont="1" applyFill="1" applyBorder="1"/>
    <xf numFmtId="0" fontId="2" fillId="0" borderId="9" xfId="0" applyFont="1" applyFill="1" applyBorder="1"/>
    <xf numFmtId="0" fontId="10" fillId="0" borderId="9"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7" xfId="0" applyFont="1" applyFill="1" applyBorder="1"/>
    <xf numFmtId="0" fontId="10" fillId="0" borderId="7" xfId="0" applyFont="1" applyFill="1" applyBorder="1" applyAlignment="1">
      <alignment horizontal="center" vertical="center"/>
    </xf>
    <xf numFmtId="0" fontId="2" fillId="0" borderId="8" xfId="0" applyFont="1" applyFill="1" applyBorder="1"/>
    <xf numFmtId="0" fontId="2" fillId="0" borderId="10" xfId="0" applyFont="1" applyFill="1" applyBorder="1"/>
    <xf numFmtId="0" fontId="2" fillId="0" borderId="9" xfId="0" applyFont="1" applyFill="1" applyBorder="1" applyAlignment="1"/>
    <xf numFmtId="0" fontId="2" fillId="0" borderId="10" xfId="0" applyFont="1" applyFill="1" applyBorder="1" applyAlignment="1"/>
    <xf numFmtId="0" fontId="12" fillId="0" borderId="7" xfId="0" applyFont="1" applyFill="1" applyBorder="1"/>
    <xf numFmtId="0" fontId="10" fillId="0" borderId="12" xfId="0" applyFont="1" applyFill="1" applyBorder="1" applyAlignment="1">
      <alignment vertical="top" wrapText="1"/>
    </xf>
    <xf numFmtId="0" fontId="10" fillId="0" borderId="13" xfId="0" applyFont="1" applyFill="1" applyBorder="1" applyAlignment="1">
      <alignment vertical="top" wrapText="1"/>
    </xf>
    <xf numFmtId="0" fontId="10" fillId="0" borderId="14" xfId="0" applyFont="1" applyFill="1" applyBorder="1" applyAlignment="1">
      <alignment vertical="top" wrapText="1"/>
    </xf>
    <xf numFmtId="0" fontId="2" fillId="0" borderId="11" xfId="0" applyFont="1" applyFill="1" applyBorder="1" applyAlignment="1">
      <alignment vertical="top" wrapText="1"/>
    </xf>
    <xf numFmtId="0" fontId="9" fillId="0" borderId="12" xfId="0" applyFont="1" applyFill="1" applyBorder="1" applyAlignment="1">
      <alignment vertical="top" wrapText="1"/>
    </xf>
    <xf numFmtId="0" fontId="10" fillId="0" borderId="49" xfId="0" applyFont="1" applyFill="1" applyBorder="1"/>
    <xf numFmtId="0" fontId="9" fillId="0" borderId="13" xfId="0" applyFont="1" applyFill="1" applyBorder="1" applyAlignment="1">
      <alignment vertical="top" wrapText="1"/>
    </xf>
    <xf numFmtId="0" fontId="10" fillId="0" borderId="48" xfId="0" applyFont="1" applyFill="1" applyBorder="1"/>
    <xf numFmtId="0" fontId="9" fillId="0" borderId="14" xfId="0" applyFont="1" applyFill="1" applyBorder="1" applyAlignment="1">
      <alignment vertical="top" wrapText="1"/>
    </xf>
    <xf numFmtId="0" fontId="10" fillId="0" borderId="50" xfId="0" applyFont="1" applyFill="1" applyBorder="1"/>
    <xf numFmtId="0" fontId="2" fillId="0" borderId="7" xfId="0" applyFont="1" applyFill="1" applyBorder="1" applyAlignment="1">
      <alignment vertical="top" wrapText="1"/>
    </xf>
    <xf numFmtId="0" fontId="9" fillId="0" borderId="8" xfId="0" applyFont="1" applyFill="1" applyBorder="1" applyAlignment="1">
      <alignment horizontal="left" vertical="top" wrapText="1"/>
    </xf>
    <xf numFmtId="0" fontId="10" fillId="0" borderId="8" xfId="0" applyNumberFormat="1" applyFont="1" applyFill="1" applyBorder="1"/>
    <xf numFmtId="49" fontId="9" fillId="0" borderId="9" xfId="0" applyNumberFormat="1" applyFont="1" applyFill="1" applyBorder="1" applyAlignment="1">
      <alignment vertical="top" wrapText="1"/>
    </xf>
    <xf numFmtId="0" fontId="10" fillId="0" borderId="9" xfId="0" applyNumberFormat="1" applyFont="1" applyFill="1" applyBorder="1"/>
    <xf numFmtId="49" fontId="10" fillId="0" borderId="9" xfId="0" applyNumberFormat="1" applyFont="1" applyFill="1" applyBorder="1" applyAlignment="1">
      <alignment vertical="top" wrapText="1"/>
    </xf>
    <xf numFmtId="49" fontId="10" fillId="0" borderId="10" xfId="0" applyNumberFormat="1" applyFont="1" applyFill="1" applyBorder="1" applyAlignment="1">
      <alignment vertical="top" wrapText="1"/>
    </xf>
    <xf numFmtId="0" fontId="10" fillId="0" borderId="10" xfId="0" applyNumberFormat="1" applyFont="1" applyFill="1" applyBorder="1"/>
    <xf numFmtId="1" fontId="10" fillId="0" borderId="9" xfId="0" applyNumberFormat="1" applyFont="1" applyFill="1" applyBorder="1"/>
    <xf numFmtId="9" fontId="9" fillId="0" borderId="9" xfId="0" applyNumberFormat="1" applyFont="1" applyFill="1" applyBorder="1" applyAlignment="1">
      <alignment horizontal="left" vertical="top" wrapText="1"/>
    </xf>
    <xf numFmtId="0" fontId="46" fillId="0" borderId="16" xfId="0" applyNumberFormat="1" applyFont="1" applyFill="1" applyBorder="1"/>
    <xf numFmtId="0" fontId="46" fillId="0" borderId="17" xfId="0" applyNumberFormat="1" applyFont="1" applyFill="1" applyBorder="1"/>
    <xf numFmtId="0" fontId="10" fillId="0" borderId="15" xfId="0" applyNumberFormat="1" applyFont="1" applyFill="1" applyBorder="1"/>
    <xf numFmtId="0" fontId="10" fillId="0" borderId="16" xfId="0" applyNumberFormat="1" applyFont="1" applyFill="1" applyBorder="1"/>
    <xf numFmtId="0" fontId="10" fillId="0" borderId="17" xfId="0" applyNumberFormat="1" applyFont="1" applyFill="1" applyBorder="1"/>
    <xf numFmtId="0" fontId="10" fillId="0" borderId="8" xfId="0" applyNumberFormat="1" applyFont="1" applyFill="1" applyBorder="1" applyAlignment="1"/>
    <xf numFmtId="0" fontId="10" fillId="0" borderId="9" xfId="0" applyFont="1" applyFill="1" applyBorder="1" applyAlignment="1"/>
    <xf numFmtId="0" fontId="10" fillId="0" borderId="9" xfId="0" applyNumberFormat="1" applyFont="1" applyFill="1" applyBorder="1" applyAlignment="1"/>
    <xf numFmtId="0" fontId="10" fillId="0" borderId="10" xfId="0" applyFont="1" applyFill="1" applyBorder="1" applyAlignment="1"/>
    <xf numFmtId="9" fontId="10" fillId="0" borderId="9" xfId="0" applyNumberFormat="1" applyFont="1" applyFill="1" applyBorder="1" applyAlignment="1">
      <alignment horizontal="left"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0" fontId="10" fillId="0" borderId="10" xfId="0" applyNumberFormat="1" applyFont="1" applyFill="1" applyBorder="1" applyAlignment="1"/>
    <xf numFmtId="0" fontId="10" fillId="0" borderId="8" xfId="0" applyFont="1" applyFill="1" applyBorder="1" applyAlignment="1"/>
    <xf numFmtId="0" fontId="9" fillId="0" borderId="9" xfId="0" applyFont="1" applyFill="1" applyBorder="1" applyAlignment="1">
      <alignment horizontal="left" vertical="top" wrapText="1"/>
    </xf>
    <xf numFmtId="0" fontId="9" fillId="0" borderId="10" xfId="0" applyFont="1" applyFill="1" applyBorder="1" applyAlignment="1">
      <alignment horizontal="left" vertical="top" wrapText="1"/>
    </xf>
    <xf numFmtId="0" fontId="10" fillId="0" borderId="7" xfId="0" applyFont="1" applyFill="1" applyBorder="1" applyAlignment="1">
      <alignment vertical="top" wrapText="1"/>
    </xf>
    <xf numFmtId="0" fontId="2" fillId="0" borderId="8" xfId="0" applyFont="1" applyFill="1" applyBorder="1" applyAlignment="1"/>
    <xf numFmtId="0" fontId="10" fillId="0" borderId="8" xfId="0" applyFont="1" applyFill="1" applyBorder="1" applyAlignment="1">
      <alignment vertical="top"/>
    </xf>
    <xf numFmtId="0" fontId="10" fillId="0" borderId="8" xfId="0" applyFont="1" applyFill="1" applyBorder="1" applyAlignment="1">
      <alignment wrapText="1"/>
    </xf>
    <xf numFmtId="0" fontId="10" fillId="0" borderId="10" xfId="0" applyFont="1" applyFill="1" applyBorder="1" applyAlignment="1">
      <alignment vertical="center"/>
    </xf>
    <xf numFmtId="0" fontId="10" fillId="0" borderId="47" xfId="0" applyFont="1" applyFill="1" applyBorder="1"/>
    <xf numFmtId="0" fontId="12" fillId="0" borderId="20" xfId="0" applyFont="1" applyFill="1" applyBorder="1"/>
    <xf numFmtId="0" fontId="10" fillId="0" borderId="10" xfId="0" applyFont="1" applyFill="1" applyBorder="1" applyAlignment="1">
      <alignment wrapText="1"/>
    </xf>
    <xf numFmtId="0" fontId="10" fillId="0" borderId="10" xfId="0" applyFont="1" applyFill="1" applyBorder="1" applyAlignment="1">
      <alignment horizontal="right" vertical="center" wrapText="1"/>
    </xf>
    <xf numFmtId="0" fontId="10" fillId="0" borderId="0" xfId="0" applyFont="1" applyFill="1" applyBorder="1" applyAlignment="1">
      <alignment horizontal="right" vertical="center" wrapText="1"/>
    </xf>
    <xf numFmtId="0" fontId="12" fillId="0" borderId="18" xfId="0" applyFont="1" applyFill="1" applyBorder="1"/>
    <xf numFmtId="0" fontId="10" fillId="0" borderId="7" xfId="0" applyFont="1" applyFill="1" applyBorder="1" applyAlignment="1">
      <alignment horizontal="left" vertical="top"/>
    </xf>
    <xf numFmtId="0" fontId="10" fillId="0" borderId="7" xfId="0" applyFont="1" applyFill="1" applyBorder="1" applyAlignment="1">
      <alignment horizontal="right" vertical="center"/>
    </xf>
    <xf numFmtId="0" fontId="10" fillId="0" borderId="15" xfId="0" applyFont="1" applyFill="1" applyBorder="1" applyAlignment="1">
      <alignment horizontal="right" vertical="center"/>
    </xf>
    <xf numFmtId="0" fontId="10" fillId="0" borderId="16" xfId="0" applyFont="1" applyFill="1" applyBorder="1" applyAlignment="1">
      <alignment horizontal="right" vertical="center"/>
    </xf>
    <xf numFmtId="0" fontId="2" fillId="0" borderId="9" xfId="0" applyFont="1" applyFill="1" applyBorder="1" applyAlignment="1">
      <alignment wrapText="1"/>
    </xf>
    <xf numFmtId="0" fontId="10" fillId="0" borderId="16" xfId="0" applyFont="1" applyFill="1" applyBorder="1" applyAlignment="1">
      <alignment horizontal="right" vertical="center" wrapText="1"/>
    </xf>
    <xf numFmtId="0" fontId="10" fillId="0" borderId="17" xfId="0" applyFont="1" applyFill="1" applyBorder="1" applyAlignment="1">
      <alignment horizontal="right" vertical="center"/>
    </xf>
    <xf numFmtId="0" fontId="10" fillId="0" borderId="9" xfId="0" applyFont="1" applyFill="1" applyBorder="1" applyAlignment="1">
      <alignment horizontal="left"/>
    </xf>
    <xf numFmtId="0" fontId="2" fillId="0" borderId="8" xfId="0" applyFont="1" applyFill="1" applyBorder="1" applyAlignment="1">
      <alignment horizontal="right" vertical="center" wrapText="1"/>
    </xf>
    <xf numFmtId="0" fontId="10" fillId="0" borderId="7" xfId="0" applyFont="1" applyFill="1" applyBorder="1" applyAlignment="1">
      <alignment horizontal="right" vertical="center" wrapText="1"/>
    </xf>
    <xf numFmtId="0" fontId="10" fillId="0" borderId="57" xfId="0" applyFont="1" applyFill="1" applyBorder="1" applyAlignment="1">
      <alignment horizontal="left" vertical="center" wrapText="1"/>
    </xf>
    <xf numFmtId="0" fontId="2" fillId="0" borderId="7" xfId="0" applyFont="1" applyFill="1" applyBorder="1" applyAlignment="1">
      <alignment horizontal="right" vertical="center" wrapText="1"/>
    </xf>
    <xf numFmtId="0" fontId="2" fillId="0" borderId="7" xfId="0" applyFont="1" applyFill="1" applyBorder="1" applyAlignment="1">
      <alignment horizontal="right" vertical="center"/>
    </xf>
    <xf numFmtId="0" fontId="10" fillId="0" borderId="0" xfId="0" applyFont="1" applyFill="1" applyBorder="1" applyAlignment="1">
      <alignment horizontal="left" vertical="center" wrapText="1"/>
    </xf>
    <xf numFmtId="0" fontId="10" fillId="0" borderId="71" xfId="0" applyFont="1" applyFill="1" applyBorder="1" applyAlignment="1">
      <alignment horizontal="left" vertical="center" wrapText="1"/>
    </xf>
    <xf numFmtId="0" fontId="2" fillId="0" borderId="20" xfId="0" applyFont="1" applyFill="1" applyBorder="1" applyAlignment="1">
      <alignment horizontal="right" vertical="center" wrapText="1"/>
    </xf>
    <xf numFmtId="0" fontId="10" fillId="0" borderId="19" xfId="0" applyFont="1" applyFill="1" applyBorder="1" applyAlignment="1">
      <alignment horizontal="left" vertical="center" wrapText="1"/>
    </xf>
    <xf numFmtId="0" fontId="10" fillId="0" borderId="7" xfId="0" applyFont="1" applyFill="1" applyBorder="1" applyAlignment="1">
      <alignment vertical="top"/>
    </xf>
    <xf numFmtId="0" fontId="2" fillId="0" borderId="7"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7" xfId="0" applyFont="1" applyFill="1" applyBorder="1" applyAlignment="1">
      <alignment horizontal="right" vertical="center"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2" fillId="0" borderId="10" xfId="0" applyFont="1" applyFill="1" applyBorder="1" applyAlignment="1">
      <alignment wrapText="1"/>
    </xf>
    <xf numFmtId="0" fontId="12" fillId="0" borderId="1" xfId="0" applyFont="1" applyFill="1" applyBorder="1" applyProtection="1"/>
    <xf numFmtId="0" fontId="12" fillId="0" borderId="3" xfId="0" applyFont="1" applyFill="1" applyBorder="1" applyProtection="1"/>
    <xf numFmtId="0" fontId="15" fillId="0" borderId="18" xfId="0" applyFont="1" applyFill="1" applyBorder="1" applyAlignment="1" applyProtection="1">
      <alignment horizontal="right"/>
    </xf>
    <xf numFmtId="0" fontId="10" fillId="0" borderId="8" xfId="0" applyFont="1" applyFill="1" applyBorder="1" applyProtection="1"/>
    <xf numFmtId="0" fontId="10" fillId="0" borderId="9" xfId="0" applyFont="1" applyFill="1" applyBorder="1" applyProtection="1"/>
    <xf numFmtId="0" fontId="10" fillId="0" borderId="47" xfId="0" applyFont="1" applyFill="1" applyBorder="1" applyProtection="1"/>
    <xf numFmtId="0" fontId="10" fillId="0" borderId="7" xfId="0" applyFont="1" applyFill="1" applyBorder="1" applyAlignment="1" applyProtection="1">
      <alignment horizontal="right"/>
    </xf>
    <xf numFmtId="0" fontId="10" fillId="0" borderId="9" xfId="0" applyFont="1" applyFill="1" applyBorder="1" applyAlignment="1" applyProtection="1">
      <alignment wrapText="1"/>
    </xf>
    <xf numFmtId="0" fontId="10" fillId="0" borderId="66" xfId="0" applyFont="1" applyFill="1" applyBorder="1" applyAlignment="1" applyProtection="1">
      <alignment horizontal="left" vertical="center" wrapText="1"/>
    </xf>
    <xf numFmtId="0" fontId="10" fillId="0" borderId="67" xfId="0" applyFont="1" applyFill="1" applyBorder="1" applyAlignment="1" applyProtection="1">
      <alignment horizontal="left" vertical="center" wrapText="1"/>
    </xf>
    <xf numFmtId="0" fontId="10" fillId="0" borderId="14" xfId="0" applyFont="1" applyFill="1" applyBorder="1" applyProtection="1"/>
    <xf numFmtId="0" fontId="10" fillId="0" borderId="7" xfId="0" applyFont="1" applyFill="1" applyBorder="1" applyProtection="1"/>
    <xf numFmtId="1" fontId="10" fillId="0" borderId="7" xfId="0" applyNumberFormat="1" applyFont="1" applyFill="1" applyBorder="1" applyAlignment="1" applyProtection="1">
      <alignment horizontal="right" vertical="center"/>
    </xf>
    <xf numFmtId="0" fontId="10" fillId="0" borderId="7" xfId="0" applyFont="1" applyFill="1" applyBorder="1" applyAlignment="1" applyProtection="1">
      <alignment horizontal="center" vertical="center"/>
    </xf>
    <xf numFmtId="0" fontId="10" fillId="0" borderId="12" xfId="0" applyFont="1" applyFill="1" applyBorder="1" applyProtection="1"/>
    <xf numFmtId="0" fontId="10" fillId="0" borderId="8" xfId="0" applyFont="1" applyFill="1" applyBorder="1" applyAlignment="1" applyProtection="1"/>
    <xf numFmtId="0" fontId="2" fillId="0" borderId="9" xfId="0" applyFont="1" applyFill="1" applyBorder="1" applyAlignment="1" applyProtection="1">
      <alignment wrapText="1"/>
    </xf>
    <xf numFmtId="0" fontId="10" fillId="0" borderId="9" xfId="0" applyFont="1" applyFill="1" applyBorder="1" applyAlignment="1" applyProtection="1">
      <alignment horizontal="left"/>
    </xf>
    <xf numFmtId="0" fontId="15" fillId="0" borderId="3" xfId="0" applyFont="1" applyFill="1" applyBorder="1" applyAlignment="1" applyProtection="1">
      <alignment horizontal="right"/>
    </xf>
    <xf numFmtId="0" fontId="10" fillId="0" borderId="10" xfId="0" applyFont="1" applyFill="1" applyBorder="1" applyProtection="1"/>
    <xf numFmtId="0" fontId="12" fillId="0" borderId="44" xfId="0" applyFont="1" applyFill="1" applyBorder="1" applyProtection="1"/>
    <xf numFmtId="0" fontId="15" fillId="0" borderId="20" xfId="0" applyFont="1" applyFill="1" applyBorder="1" applyAlignment="1" applyProtection="1">
      <alignment horizontal="right"/>
    </xf>
    <xf numFmtId="0" fontId="10" fillId="0" borderId="0" xfId="0" applyFont="1" applyFill="1" applyAlignment="1" applyProtection="1">
      <alignment horizontal="right"/>
    </xf>
    <xf numFmtId="0" fontId="10" fillId="0" borderId="25" xfId="0" applyFont="1" applyFill="1" applyBorder="1" applyAlignment="1">
      <alignment vertical="center" wrapText="1"/>
    </xf>
    <xf numFmtId="0" fontId="10" fillId="0" borderId="26" xfId="0" applyFont="1" applyFill="1" applyBorder="1" applyAlignment="1">
      <alignment horizontal="right" wrapText="1"/>
    </xf>
    <xf numFmtId="0" fontId="10" fillId="0" borderId="28" xfId="0" applyFont="1" applyFill="1" applyBorder="1" applyAlignment="1">
      <alignment horizontal="right" wrapText="1"/>
    </xf>
    <xf numFmtId="0" fontId="10" fillId="0" borderId="30" xfId="0" applyFont="1" applyFill="1" applyBorder="1" applyAlignment="1">
      <alignment vertical="center" wrapText="1"/>
    </xf>
    <xf numFmtId="0" fontId="10" fillId="0" borderId="31" xfId="0" applyFont="1" applyFill="1" applyBorder="1" applyAlignment="1">
      <alignment horizontal="right" wrapText="1"/>
    </xf>
    <xf numFmtId="0" fontId="10" fillId="0" borderId="0" xfId="0" applyFont="1" applyFill="1" applyAlignment="1">
      <alignment wrapText="1"/>
    </xf>
    <xf numFmtId="0" fontId="10" fillId="0" borderId="0" xfId="0" applyFont="1" applyFill="1" applyAlignment="1">
      <alignment horizontal="right" wrapText="1"/>
    </xf>
    <xf numFmtId="0" fontId="10" fillId="0" borderId="0" xfId="0" applyFont="1" applyFill="1" applyBorder="1" applyAlignment="1">
      <alignment horizontal="left" vertical="top"/>
    </xf>
    <xf numFmtId="0" fontId="2" fillId="0" borderId="9" xfId="0" applyFont="1" applyFill="1" applyBorder="1" applyAlignment="1">
      <alignment horizontal="left" vertical="top" wrapText="1"/>
    </xf>
    <xf numFmtId="0" fontId="2" fillId="0" borderId="7" xfId="0" applyFont="1" applyFill="1" applyBorder="1" applyAlignment="1">
      <alignment horizontal="left" vertical="top"/>
    </xf>
    <xf numFmtId="0" fontId="2" fillId="0" borderId="7" xfId="0" applyFont="1" applyFill="1" applyBorder="1" applyAlignment="1">
      <alignment horizontal="center" vertical="center"/>
    </xf>
    <xf numFmtId="49" fontId="2" fillId="0" borderId="9" xfId="0" applyNumberFormat="1" applyFont="1" applyFill="1" applyBorder="1" applyAlignment="1">
      <alignment vertical="top" wrapText="1"/>
    </xf>
    <xf numFmtId="0" fontId="2" fillId="0" borderId="15" xfId="0" applyNumberFormat="1" applyFont="1" applyFill="1" applyBorder="1"/>
    <xf numFmtId="0" fontId="2" fillId="0" borderId="8" xfId="0" applyNumberFormat="1" applyFont="1" applyFill="1" applyBorder="1"/>
    <xf numFmtId="0" fontId="2" fillId="0" borderId="0" xfId="0" applyFont="1" applyFill="1" applyBorder="1" applyAlignment="1">
      <alignment vertical="top" wrapText="1"/>
    </xf>
    <xf numFmtId="0" fontId="2" fillId="0" borderId="9" xfId="0" applyNumberFormat="1" applyFont="1" applyFill="1" applyBorder="1"/>
    <xf numFmtId="49" fontId="2" fillId="0" borderId="0" xfId="0" applyNumberFormat="1" applyFont="1" applyFill="1" applyBorder="1" applyAlignment="1">
      <alignment vertical="top" wrapText="1"/>
    </xf>
    <xf numFmtId="0" fontId="2" fillId="0" borderId="10" xfId="0" applyNumberFormat="1" applyFont="1" applyFill="1" applyBorder="1"/>
    <xf numFmtId="0" fontId="2" fillId="0" borderId="0" xfId="0" applyFont="1" applyFill="1" applyAlignment="1">
      <alignment vertical="top" wrapText="1"/>
    </xf>
    <xf numFmtId="0" fontId="2" fillId="0" borderId="1" xfId="0" applyFont="1" applyFill="1" applyBorder="1" applyAlignment="1">
      <alignment horizontal="left" vertical="top" wrapText="1"/>
    </xf>
    <xf numFmtId="0" fontId="10" fillId="0" borderId="1" xfId="0" applyFont="1" applyFill="1" applyBorder="1" applyAlignment="1" applyProtection="1">
      <alignment horizontal="left" vertical="top" wrapText="1"/>
      <protection locked="0"/>
    </xf>
    <xf numFmtId="0" fontId="11" fillId="0" borderId="0" xfId="0" applyFont="1" applyFill="1" applyBorder="1" applyProtection="1">
      <protection locked="0"/>
    </xf>
    <xf numFmtId="0" fontId="10" fillId="5" borderId="55" xfId="0" applyFont="1" applyFill="1" applyBorder="1" applyProtection="1">
      <protection locked="0"/>
    </xf>
    <xf numFmtId="0" fontId="10" fillId="5" borderId="56" xfId="0" applyFont="1" applyFill="1" applyBorder="1" applyProtection="1">
      <protection locked="0"/>
    </xf>
    <xf numFmtId="0" fontId="10" fillId="5" borderId="56" xfId="0" applyFont="1" applyFill="1" applyBorder="1" applyAlignment="1" applyProtection="1">
      <alignment horizontal="center"/>
      <protection locked="0"/>
    </xf>
    <xf numFmtId="0" fontId="11" fillId="5" borderId="56" xfId="0" applyFont="1" applyFill="1" applyBorder="1" applyAlignment="1" applyProtection="1">
      <alignment horizontal="left"/>
      <protection locked="0"/>
    </xf>
    <xf numFmtId="0" fontId="10" fillId="5" borderId="53" xfId="0" applyFont="1" applyFill="1" applyBorder="1" applyProtection="1">
      <protection locked="0"/>
    </xf>
    <xf numFmtId="0" fontId="10" fillId="0" borderId="0" xfId="0" applyFont="1" applyFill="1" applyBorder="1" applyProtection="1">
      <protection locked="0"/>
    </xf>
    <xf numFmtId="0" fontId="11" fillId="0" borderId="0" xfId="0" applyFont="1" applyProtection="1">
      <protection locked="0"/>
    </xf>
    <xf numFmtId="0" fontId="10" fillId="0" borderId="0" xfId="0" applyFont="1" applyFill="1" applyProtection="1">
      <protection locked="0"/>
    </xf>
    <xf numFmtId="0" fontId="10" fillId="0" borderId="0" xfId="0" applyFont="1" applyFill="1" applyAlignment="1" applyProtection="1">
      <alignment vertical="top" wrapText="1"/>
      <protection locked="0"/>
    </xf>
    <xf numFmtId="0" fontId="12" fillId="0" borderId="0" xfId="0" applyFont="1" applyFill="1" applyBorder="1" applyProtection="1">
      <protection locked="0"/>
    </xf>
    <xf numFmtId="0" fontId="10" fillId="0" borderId="0" xfId="0" applyFont="1" applyBorder="1" applyProtection="1">
      <protection locked="0"/>
    </xf>
    <xf numFmtId="0" fontId="10" fillId="0" borderId="0" xfId="0" applyFont="1" applyAlignment="1" applyProtection="1">
      <alignment wrapText="1"/>
      <protection locked="0"/>
    </xf>
    <xf numFmtId="0" fontId="10" fillId="0" borderId="0" xfId="0" applyFont="1" applyFill="1" applyBorder="1" applyAlignment="1" applyProtection="1">
      <alignment vertical="top"/>
      <protection locked="0"/>
    </xf>
    <xf numFmtId="0" fontId="15" fillId="0" borderId="30" xfId="0" applyFont="1" applyFill="1" applyBorder="1" applyAlignment="1" applyProtection="1">
      <alignment horizontal="right"/>
    </xf>
    <xf numFmtId="0" fontId="11" fillId="7" borderId="8" xfId="0" applyFont="1" applyFill="1" applyBorder="1" applyAlignment="1" applyProtection="1">
      <alignment horizontal="left"/>
      <protection locked="0"/>
    </xf>
    <xf numFmtId="0" fontId="11" fillId="7" borderId="9" xfId="0" applyFont="1" applyFill="1" applyBorder="1" applyAlignment="1" applyProtection="1">
      <alignment horizontal="left"/>
      <protection locked="0"/>
    </xf>
    <xf numFmtId="0" fontId="11" fillId="7" borderId="10" xfId="0" applyFont="1" applyFill="1" applyBorder="1" applyAlignment="1" applyProtection="1">
      <alignment horizontal="left"/>
      <protection locked="0"/>
    </xf>
    <xf numFmtId="0" fontId="10" fillId="0" borderId="0" xfId="0" applyFont="1" applyAlignment="1" applyProtection="1">
      <protection locked="0"/>
    </xf>
    <xf numFmtId="0" fontId="10" fillId="0" borderId="0" xfId="0" applyFont="1" applyBorder="1" applyAlignment="1" applyProtection="1">
      <alignment wrapText="1"/>
      <protection locked="0"/>
    </xf>
    <xf numFmtId="0" fontId="0" fillId="2" borderId="0" xfId="0" applyFill="1" applyAlignment="1" applyProtection="1">
      <alignment horizontal="left" vertical="center"/>
      <protection locked="0"/>
    </xf>
    <xf numFmtId="0" fontId="0" fillId="2" borderId="0" xfId="0" applyFill="1" applyAlignment="1" applyProtection="1">
      <alignment horizontal="left" vertical="top"/>
      <protection locked="0"/>
    </xf>
    <xf numFmtId="0" fontId="0" fillId="2" borderId="0" xfId="0" applyFill="1" applyAlignment="1" applyProtection="1">
      <alignment horizontal="center" vertical="center"/>
      <protection locked="0"/>
    </xf>
    <xf numFmtId="0" fontId="19" fillId="3" borderId="0" xfId="0" applyFont="1" applyFill="1" applyAlignment="1" applyProtection="1">
      <alignment horizontal="left" vertical="center"/>
      <protection locked="0"/>
    </xf>
    <xf numFmtId="0" fontId="0" fillId="3" borderId="0" xfId="0" applyFill="1" applyAlignment="1" applyProtection="1">
      <alignment horizontal="left" vertical="top"/>
      <protection locked="0"/>
    </xf>
    <xf numFmtId="0" fontId="0" fillId="3" borderId="0" xfId="0" applyFill="1" applyAlignment="1" applyProtection="1">
      <alignment horizontal="center" vertical="center"/>
      <protection locked="0"/>
    </xf>
    <xf numFmtId="0" fontId="3"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top"/>
      <protection locked="0"/>
    </xf>
    <xf numFmtId="0" fontId="23" fillId="2" borderId="0" xfId="0" applyFont="1" applyFill="1" applyAlignment="1" applyProtection="1">
      <alignment vertical="center"/>
      <protection locked="0"/>
    </xf>
    <xf numFmtId="0" fontId="23" fillId="2" borderId="0" xfId="0" applyFont="1" applyFill="1" applyBorder="1" applyProtection="1">
      <protection locked="0"/>
    </xf>
    <xf numFmtId="0" fontId="9" fillId="2" borderId="0" xfId="0" applyFont="1" applyFill="1" applyBorder="1" applyAlignment="1" applyProtection="1">
      <alignment vertical="top" wrapText="1"/>
      <protection locked="0"/>
    </xf>
    <xf numFmtId="0" fontId="10" fillId="2" borderId="0" xfId="0" applyFont="1" applyFill="1" applyBorder="1" applyAlignment="1" applyProtection="1">
      <alignment vertical="top" wrapText="1"/>
      <protection locked="0"/>
    </xf>
    <xf numFmtId="0" fontId="25" fillId="2" borderId="0" xfId="0" applyFont="1" applyFill="1" applyAlignment="1" applyProtection="1">
      <alignment horizontal="center" vertical="center"/>
      <protection locked="0"/>
    </xf>
    <xf numFmtId="0" fontId="10" fillId="2" borderId="0" xfId="0" applyFont="1" applyFill="1" applyBorder="1" applyAlignment="1" applyProtection="1">
      <alignment horizontal="left" vertical="top" wrapText="1"/>
      <protection locked="0"/>
    </xf>
    <xf numFmtId="49" fontId="9" fillId="2" borderId="0" xfId="0" applyNumberFormat="1" applyFont="1" applyFill="1" applyBorder="1" applyAlignment="1" applyProtection="1">
      <alignment vertical="top" wrapText="1"/>
      <protection locked="0"/>
    </xf>
    <xf numFmtId="0" fontId="12" fillId="4" borderId="1" xfId="0" applyFont="1" applyFill="1" applyBorder="1" applyAlignment="1">
      <alignment vertical="center"/>
    </xf>
    <xf numFmtId="0" fontId="12" fillId="4" borderId="1" xfId="0" applyFont="1" applyFill="1" applyBorder="1" applyAlignment="1" applyProtection="1">
      <alignment horizontal="left" vertical="center"/>
      <protection hidden="1"/>
    </xf>
    <xf numFmtId="0" fontId="12" fillId="4" borderId="1" xfId="0" applyFont="1" applyFill="1" applyBorder="1" applyAlignment="1">
      <alignment horizontal="left" vertical="center" wrapText="1"/>
    </xf>
    <xf numFmtId="0" fontId="23" fillId="2" borderId="0" xfId="0" applyFont="1" applyFill="1" applyAlignment="1" applyProtection="1">
      <alignment horizontal="left" vertical="center"/>
      <protection locked="0"/>
    </xf>
    <xf numFmtId="0" fontId="34" fillId="2" borderId="0" xfId="0" applyFont="1" applyFill="1" applyAlignment="1">
      <alignment horizontal="left" vertical="center"/>
    </xf>
    <xf numFmtId="0" fontId="33" fillId="2" borderId="0" xfId="0" applyFont="1" applyFill="1" applyAlignment="1" applyProtection="1">
      <alignment horizontal="left" vertical="top"/>
      <protection locked="0"/>
    </xf>
    <xf numFmtId="0" fontId="33" fillId="2" borderId="0" xfId="0" applyFont="1" applyFill="1" applyProtection="1">
      <protection locked="0"/>
    </xf>
    <xf numFmtId="0" fontId="34" fillId="2" borderId="0" xfId="0" applyFont="1" applyFill="1" applyProtection="1">
      <protection locked="0"/>
    </xf>
    <xf numFmtId="0" fontId="37" fillId="2" borderId="0" xfId="0" applyFont="1" applyFill="1" applyProtection="1">
      <protection locked="0"/>
    </xf>
    <xf numFmtId="0" fontId="33" fillId="2" borderId="0" xfId="0" applyFont="1" applyFill="1" applyProtection="1">
      <protection hidden="1"/>
    </xf>
    <xf numFmtId="0" fontId="34" fillId="2" borderId="0" xfId="0" applyFont="1" applyFill="1" applyProtection="1">
      <protection hidden="1"/>
    </xf>
    <xf numFmtId="0" fontId="34" fillId="2" borderId="0" xfId="0" applyFont="1" applyFill="1" applyAlignment="1" applyProtection="1">
      <alignment horizontal="left" vertical="center"/>
      <protection hidden="1"/>
    </xf>
    <xf numFmtId="0" fontId="34" fillId="2" borderId="0" xfId="0" applyFont="1" applyFill="1" applyBorder="1" applyAlignment="1" applyProtection="1">
      <alignment vertical="center" wrapText="1"/>
      <protection hidden="1"/>
    </xf>
    <xf numFmtId="0" fontId="37" fillId="2" borderId="0" xfId="0" applyFont="1" applyFill="1" applyProtection="1">
      <protection hidden="1"/>
    </xf>
    <xf numFmtId="0" fontId="44" fillId="2" borderId="0" xfId="0" applyFont="1" applyFill="1" applyBorder="1" applyAlignment="1" applyProtection="1">
      <alignment horizontal="left" vertical="top"/>
      <protection locked="0"/>
    </xf>
    <xf numFmtId="0" fontId="33" fillId="2" borderId="0" xfId="0" applyFont="1" applyFill="1" applyBorder="1" applyProtection="1">
      <protection locked="0"/>
    </xf>
    <xf numFmtId="0" fontId="19" fillId="3" borderId="0" xfId="0" applyFont="1" applyFill="1" applyProtection="1">
      <protection locked="0"/>
    </xf>
    <xf numFmtId="0" fontId="20" fillId="3" borderId="0" xfId="0" applyFont="1" applyFill="1" applyBorder="1" applyProtection="1">
      <protection locked="0"/>
    </xf>
    <xf numFmtId="0" fontId="0" fillId="0" borderId="0" xfId="0" applyProtection="1">
      <protection locked="0"/>
    </xf>
    <xf numFmtId="0" fontId="34" fillId="2" borderId="0" xfId="0" applyFont="1" applyFill="1" applyBorder="1" applyProtection="1">
      <protection locked="0"/>
    </xf>
    <xf numFmtId="0" fontId="23" fillId="0" borderId="0" xfId="0" applyFont="1" applyProtection="1">
      <protection locked="0"/>
    </xf>
    <xf numFmtId="0" fontId="39" fillId="2" borderId="0" xfId="0" applyFont="1" applyFill="1" applyBorder="1" applyProtection="1">
      <protection locked="0"/>
    </xf>
    <xf numFmtId="0" fontId="15" fillId="2" borderId="0" xfId="0" applyFont="1" applyFill="1" applyBorder="1" applyAlignment="1" applyProtection="1">
      <alignment horizontal="left" vertical="center"/>
      <protection locked="0"/>
    </xf>
    <xf numFmtId="0" fontId="34" fillId="2" borderId="0" xfId="0" applyFont="1" applyFill="1" applyBorder="1" applyAlignment="1">
      <alignment horizontal="left" vertical="center"/>
    </xf>
    <xf numFmtId="0" fontId="34" fillId="2" borderId="0" xfId="0" applyFont="1" applyFill="1" applyBorder="1" applyAlignment="1" applyProtection="1">
      <alignment horizontal="left" vertical="center"/>
      <protection locked="0"/>
    </xf>
    <xf numFmtId="0" fontId="23" fillId="0" borderId="0" xfId="0" applyFont="1" applyAlignment="1" applyProtection="1">
      <alignment horizontal="left" vertical="center"/>
      <protection locked="0"/>
    </xf>
    <xf numFmtId="0" fontId="23" fillId="2" borderId="0" xfId="0" applyFont="1" applyFill="1" applyAlignment="1" applyProtection="1">
      <alignment horizontal="left" vertical="center"/>
      <protection locked="0" hidden="1"/>
    </xf>
    <xf numFmtId="0" fontId="12" fillId="4" borderId="2" xfId="0" applyFont="1" applyFill="1" applyBorder="1" applyAlignment="1" applyProtection="1">
      <alignment horizontal="left" vertical="center"/>
      <protection hidden="1"/>
    </xf>
    <xf numFmtId="0" fontId="12" fillId="0" borderId="0" xfId="0" applyFont="1" applyFill="1" applyBorder="1" applyAlignment="1" applyProtection="1">
      <alignment horizontal="left" vertical="center"/>
      <protection hidden="1"/>
    </xf>
    <xf numFmtId="0" fontId="10" fillId="2" borderId="0" xfId="0" applyFont="1" applyFill="1" applyBorder="1" applyAlignment="1" applyProtection="1">
      <alignment horizontal="left" vertical="center" wrapText="1"/>
      <protection locked="0"/>
    </xf>
    <xf numFmtId="0" fontId="23" fillId="2" borderId="0" xfId="0" applyFont="1" applyFill="1" applyBorder="1" applyAlignment="1" applyProtection="1">
      <alignment horizontal="left" vertical="center"/>
      <protection locked="0"/>
    </xf>
    <xf numFmtId="0" fontId="10" fillId="2" borderId="0"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protection locked="0"/>
    </xf>
    <xf numFmtId="0" fontId="2"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protection locked="0"/>
    </xf>
    <xf numFmtId="0" fontId="41" fillId="3" borderId="1" xfId="3" applyFont="1" applyFill="1" applyBorder="1" applyAlignment="1" applyProtection="1">
      <alignment horizontal="center" vertical="center"/>
      <protection locked="0"/>
    </xf>
    <xf numFmtId="0" fontId="11" fillId="3" borderId="37" xfId="0" applyFont="1" applyFill="1" applyBorder="1" applyAlignment="1" applyProtection="1">
      <alignment vertical="center" wrapText="1"/>
      <protection locked="0"/>
    </xf>
    <xf numFmtId="0" fontId="10" fillId="3" borderId="38" xfId="0" applyFont="1" applyFill="1" applyBorder="1" applyAlignment="1" applyProtection="1">
      <alignment vertical="center" wrapText="1"/>
      <protection locked="0"/>
    </xf>
    <xf numFmtId="0" fontId="32" fillId="2" borderId="0" xfId="0" applyFont="1" applyFill="1" applyBorder="1" applyAlignment="1" applyProtection="1">
      <alignment horizontal="left" vertical="center" wrapText="1"/>
      <protection locked="0"/>
    </xf>
    <xf numFmtId="0" fontId="10" fillId="5" borderId="0" xfId="0" applyFont="1" applyFill="1" applyBorder="1" applyAlignment="1" applyProtection="1">
      <alignment horizontal="left" vertical="center" wrapText="1"/>
      <protection locked="0"/>
    </xf>
    <xf numFmtId="0" fontId="10" fillId="3" borderId="2" xfId="0" applyFont="1" applyFill="1" applyBorder="1" applyAlignment="1" applyProtection="1">
      <alignment vertical="center" wrapText="1"/>
      <protection locked="0"/>
    </xf>
    <xf numFmtId="0" fontId="10" fillId="3" borderId="11" xfId="0" applyFont="1" applyFill="1" applyBorder="1" applyAlignment="1" applyProtection="1">
      <alignment vertical="center" wrapText="1"/>
      <protection locked="0"/>
    </xf>
    <xf numFmtId="0" fontId="10" fillId="3" borderId="25"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left" vertical="center"/>
      <protection locked="0"/>
    </xf>
    <xf numFmtId="0" fontId="10" fillId="3" borderId="5" xfId="0" applyFont="1" applyFill="1" applyBorder="1" applyAlignment="1" applyProtection="1">
      <alignment horizontal="left" vertical="center" wrapText="1"/>
      <protection locked="0"/>
    </xf>
    <xf numFmtId="0" fontId="10" fillId="3" borderId="5" xfId="0" applyFont="1" applyFill="1" applyBorder="1" applyAlignment="1" applyProtection="1">
      <alignment horizontal="left" vertical="center"/>
      <protection locked="0"/>
    </xf>
    <xf numFmtId="0" fontId="32" fillId="2" borderId="0" xfId="0" applyNumberFormat="1" applyFont="1" applyFill="1" applyBorder="1" applyAlignment="1" applyProtection="1">
      <alignment horizontal="left" vertical="center" wrapText="1"/>
      <protection locked="0"/>
    </xf>
    <xf numFmtId="0" fontId="10" fillId="3" borderId="2" xfId="0" applyFont="1" applyFill="1" applyBorder="1" applyAlignment="1" applyProtection="1">
      <alignment horizontal="left" vertical="center" wrapText="1"/>
      <protection locked="0"/>
    </xf>
    <xf numFmtId="0" fontId="10" fillId="3" borderId="46"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7" fillId="2" borderId="0" xfId="3" applyFont="1" applyFill="1" applyAlignment="1" applyProtection="1">
      <alignment horizontal="left" vertical="center"/>
      <protection locked="0"/>
    </xf>
    <xf numFmtId="0" fontId="0" fillId="0" borderId="0" xfId="0" applyAlignment="1" applyProtection="1">
      <alignment horizontal="left" vertical="center"/>
      <protection locked="0"/>
    </xf>
    <xf numFmtId="0" fontId="34" fillId="2" borderId="0" xfId="0" applyFont="1" applyFill="1" applyBorder="1" applyAlignment="1" applyProtection="1">
      <alignment horizontal="left" vertical="center"/>
      <protection hidden="1"/>
    </xf>
    <xf numFmtId="0" fontId="34" fillId="2" borderId="0" xfId="0" applyFont="1" applyFill="1" applyBorder="1" applyProtection="1">
      <protection hidden="1"/>
    </xf>
    <xf numFmtId="0" fontId="15" fillId="2" borderId="0" xfId="0" applyFont="1" applyFill="1" applyBorder="1" applyAlignment="1" applyProtection="1">
      <alignment vertical="center" wrapText="1"/>
      <protection hidden="1"/>
    </xf>
    <xf numFmtId="0" fontId="15" fillId="2" borderId="0" xfId="0" applyFont="1" applyFill="1" applyBorder="1" applyAlignment="1" applyProtection="1">
      <alignment horizontal="left" vertical="center"/>
      <protection hidden="1"/>
    </xf>
    <xf numFmtId="0" fontId="23" fillId="2" borderId="0" xfId="0" applyFont="1" applyFill="1" applyAlignment="1" applyProtection="1">
      <alignment vertical="center"/>
      <protection hidden="1"/>
    </xf>
    <xf numFmtId="0" fontId="12" fillId="0" borderId="0" xfId="0" applyFont="1" applyFill="1" applyBorder="1" applyAlignment="1" applyProtection="1">
      <alignment horizontal="left" vertical="center"/>
      <protection locked="0"/>
    </xf>
    <xf numFmtId="0" fontId="15" fillId="0" borderId="0" xfId="0" applyFont="1" applyBorder="1" applyAlignment="1" applyProtection="1">
      <alignment horizontal="left" vertical="top" wrapText="1"/>
      <protection locked="0"/>
    </xf>
    <xf numFmtId="0" fontId="34" fillId="0" borderId="0" xfId="0" applyFont="1" applyProtection="1">
      <protection locked="0"/>
    </xf>
    <xf numFmtId="0" fontId="15" fillId="2" borderId="0" xfId="0" applyFont="1" applyFill="1" applyBorder="1" applyAlignment="1" applyProtection="1">
      <alignment horizontal="left" vertical="top" wrapText="1"/>
      <protection locked="0"/>
    </xf>
    <xf numFmtId="0" fontId="34" fillId="0" borderId="0" xfId="0" applyFont="1" applyBorder="1" applyProtection="1">
      <protection locked="0"/>
    </xf>
    <xf numFmtId="0" fontId="15" fillId="2" borderId="0" xfId="0" applyFont="1" applyFill="1" applyBorder="1" applyAlignment="1" applyProtection="1">
      <alignment vertical="center" wrapText="1"/>
      <protection locked="0"/>
    </xf>
    <xf numFmtId="0" fontId="0" fillId="3" borderId="0" xfId="0" applyFill="1" applyProtection="1">
      <protection locked="0"/>
    </xf>
    <xf numFmtId="0" fontId="3" fillId="3" borderId="0" xfId="0" applyFont="1" applyFill="1" applyBorder="1" applyProtection="1">
      <protection locked="0"/>
    </xf>
    <xf numFmtId="0" fontId="4" fillId="3" borderId="0" xfId="0" applyFont="1" applyFill="1" applyBorder="1" applyProtection="1">
      <protection locked="0"/>
    </xf>
    <xf numFmtId="0" fontId="47" fillId="2" borderId="0" xfId="0" applyFont="1" applyFill="1" applyProtection="1">
      <protection locked="0"/>
    </xf>
    <xf numFmtId="0" fontId="47" fillId="2" borderId="0" xfId="0" applyFont="1" applyFill="1" applyAlignment="1" applyProtection="1">
      <alignment vertical="center" wrapText="1"/>
      <protection locked="0"/>
    </xf>
    <xf numFmtId="0" fontId="10" fillId="0" borderId="1" xfId="0" applyFont="1" applyBorder="1" applyAlignment="1" applyProtection="1">
      <alignment horizontal="left" vertical="top"/>
      <protection locked="0"/>
    </xf>
    <xf numFmtId="0" fontId="10" fillId="0" borderId="1" xfId="0" applyFont="1" applyBorder="1" applyAlignment="1" applyProtection="1">
      <alignment vertical="top" wrapText="1"/>
      <protection locked="0"/>
    </xf>
    <xf numFmtId="0" fontId="23" fillId="2" borderId="1" xfId="0" applyFont="1" applyFill="1" applyBorder="1" applyAlignment="1" applyProtection="1">
      <alignment horizontal="left" vertical="top"/>
      <protection locked="0"/>
    </xf>
    <xf numFmtId="0" fontId="37" fillId="2" borderId="0" xfId="0" applyFont="1" applyFill="1" applyProtection="1">
      <protection locked="0" hidden="1"/>
    </xf>
    <xf numFmtId="0" fontId="34" fillId="2" borderId="0" xfId="0" applyFont="1" applyFill="1" applyAlignment="1" applyProtection="1">
      <alignment horizontal="left" vertical="center"/>
      <protection locked="0" hidden="1"/>
    </xf>
    <xf numFmtId="0" fontId="23" fillId="2" borderId="0" xfId="0" applyFont="1" applyFill="1" applyAlignment="1" applyProtection="1">
      <alignment horizontal="left" vertical="center"/>
      <protection hidden="1"/>
    </xf>
    <xf numFmtId="0" fontId="23" fillId="0" borderId="0" xfId="0" applyFont="1" applyAlignment="1" applyProtection="1">
      <alignment horizontal="left" vertical="center"/>
      <protection hidden="1"/>
    </xf>
    <xf numFmtId="0" fontId="37" fillId="0" borderId="0" xfId="0" applyFont="1" applyProtection="1">
      <protection hidden="1"/>
    </xf>
    <xf numFmtId="0" fontId="34" fillId="2" borderId="0" xfId="0" applyFont="1" applyFill="1" applyBorder="1" applyAlignment="1" applyProtection="1">
      <alignment vertical="center" wrapText="1"/>
      <protection locked="0" hidden="1"/>
    </xf>
    <xf numFmtId="0" fontId="47" fillId="2" borderId="0" xfId="0" applyFont="1" applyFill="1" applyProtection="1">
      <protection locked="0" hidden="1"/>
    </xf>
    <xf numFmtId="0" fontId="47" fillId="2" borderId="0" xfId="0" applyFont="1" applyFill="1" applyProtection="1">
      <protection hidden="1"/>
    </xf>
    <xf numFmtId="0" fontId="37" fillId="2" borderId="0" xfId="0" applyFont="1" applyFill="1" applyAlignment="1" applyProtection="1">
      <alignment horizontal="left" vertical="center"/>
      <protection locked="0" hidden="1"/>
    </xf>
    <xf numFmtId="0" fontId="37" fillId="2" borderId="0" xfId="0" applyFont="1" applyFill="1" applyAlignment="1" applyProtection="1">
      <alignment horizontal="left" vertical="center"/>
      <protection hidden="1"/>
    </xf>
    <xf numFmtId="0" fontId="23" fillId="0" borderId="1" xfId="0" applyFont="1" applyBorder="1" applyAlignment="1" applyProtection="1">
      <alignment horizontal="left" vertical="top"/>
      <protection locked="0"/>
    </xf>
    <xf numFmtId="0" fontId="23" fillId="2" borderId="5" xfId="0" applyFont="1" applyFill="1" applyBorder="1" applyAlignment="1" applyProtection="1">
      <alignment horizontal="left" vertical="top"/>
      <protection locked="0"/>
    </xf>
    <xf numFmtId="0" fontId="23" fillId="2" borderId="30" xfId="0" applyFont="1" applyFill="1" applyBorder="1" applyAlignment="1" applyProtection="1">
      <alignment horizontal="left" vertical="top"/>
      <protection locked="0"/>
    </xf>
    <xf numFmtId="0" fontId="23" fillId="2" borderId="1" xfId="0" applyFont="1" applyFill="1" applyBorder="1" applyAlignment="1" applyProtection="1">
      <alignment horizontal="left" vertical="top" wrapText="1"/>
      <protection locked="0"/>
    </xf>
    <xf numFmtId="0" fontId="10" fillId="0" borderId="1" xfId="0" applyFont="1" applyBorder="1" applyAlignment="1" applyProtection="1">
      <alignment horizontal="center" vertical="center"/>
    </xf>
    <xf numFmtId="0" fontId="10" fillId="2" borderId="2" xfId="0" applyFont="1" applyFill="1" applyBorder="1" applyAlignment="1" applyProtection="1">
      <alignment horizontal="left" vertical="top" wrapText="1"/>
      <protection locked="0"/>
    </xf>
    <xf numFmtId="0" fontId="37" fillId="0" borderId="1" xfId="0" applyFont="1" applyBorder="1" applyProtection="1">
      <protection locked="0"/>
    </xf>
    <xf numFmtId="0" fontId="23" fillId="0" borderId="1" xfId="0" applyFont="1" applyBorder="1" applyProtection="1">
      <protection locked="0"/>
    </xf>
    <xf numFmtId="0" fontId="36" fillId="2" borderId="22" xfId="0" applyFont="1" applyFill="1" applyBorder="1" applyAlignment="1" applyProtection="1">
      <alignment horizontal="center" vertical="center" wrapText="1"/>
      <protection hidden="1"/>
    </xf>
    <xf numFmtId="0" fontId="36" fillId="2" borderId="52" xfId="0" applyFont="1" applyFill="1" applyBorder="1" applyAlignment="1" applyProtection="1">
      <alignment horizontal="center" vertical="center" wrapText="1"/>
      <protection hidden="1"/>
    </xf>
    <xf numFmtId="0" fontId="36" fillId="2" borderId="23" xfId="0" applyFont="1" applyFill="1" applyBorder="1" applyAlignment="1" applyProtection="1">
      <alignment horizontal="center" vertical="center" wrapText="1"/>
      <protection hidden="1"/>
    </xf>
    <xf numFmtId="0" fontId="32" fillId="2" borderId="0" xfId="0" applyFont="1" applyFill="1" applyBorder="1" applyAlignment="1" applyProtection="1">
      <alignment horizontal="center" vertical="center" wrapText="1"/>
      <protection hidden="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3" xfId="0" applyFont="1" applyBorder="1" applyAlignment="1">
      <alignment horizontal="left" vertical="top" wrapText="1"/>
    </xf>
    <xf numFmtId="0" fontId="10" fillId="0" borderId="4" xfId="0" applyFont="1" applyBorder="1" applyAlignment="1">
      <alignment horizontal="left" vertical="top"/>
    </xf>
    <xf numFmtId="0" fontId="10" fillId="0" borderId="5" xfId="0" applyFont="1" applyBorder="1" applyAlignment="1">
      <alignment horizontal="left" vertical="top"/>
    </xf>
    <xf numFmtId="0" fontId="10" fillId="0" borderId="20" xfId="0" applyFont="1" applyBorder="1" applyAlignment="1">
      <alignment horizontal="left" vertical="top"/>
    </xf>
    <xf numFmtId="0" fontId="10" fillId="0" borderId="41" xfId="0" applyFont="1" applyBorder="1" applyAlignment="1">
      <alignment horizontal="left" vertical="top" wrapText="1"/>
    </xf>
    <xf numFmtId="0" fontId="12" fillId="4" borderId="2" xfId="0" applyFont="1" applyFill="1" applyBorder="1" applyAlignment="1" applyProtection="1">
      <alignment horizontal="left" vertical="center"/>
      <protection locked="0"/>
    </xf>
    <xf numFmtId="0" fontId="12" fillId="4" borderId="11" xfId="0" applyFont="1" applyFill="1" applyBorder="1" applyAlignment="1" applyProtection="1">
      <alignment horizontal="left" vertical="center"/>
      <protection locked="0"/>
    </xf>
    <xf numFmtId="0" fontId="12" fillId="4" borderId="22" xfId="0" applyFont="1" applyFill="1" applyBorder="1" applyAlignment="1">
      <alignment horizontal="left" vertical="center"/>
    </xf>
    <xf numFmtId="0" fontId="12" fillId="4" borderId="52" xfId="0" applyFont="1" applyFill="1" applyBorder="1" applyAlignment="1">
      <alignment horizontal="left" vertical="center"/>
    </xf>
    <xf numFmtId="0" fontId="10" fillId="3" borderId="2" xfId="0" applyFont="1" applyFill="1" applyBorder="1" applyAlignment="1" applyProtection="1">
      <alignment horizontal="left" vertical="center" wrapText="1"/>
      <protection locked="0"/>
    </xf>
    <xf numFmtId="0" fontId="10" fillId="3" borderId="11" xfId="0" applyFont="1" applyFill="1" applyBorder="1" applyAlignment="1" applyProtection="1">
      <alignment horizontal="left" vertical="center" wrapText="1"/>
      <protection locked="0"/>
    </xf>
    <xf numFmtId="0" fontId="10" fillId="5" borderId="35" xfId="0" applyFont="1" applyFill="1" applyBorder="1" applyAlignment="1" applyProtection="1">
      <alignment horizontal="left" vertical="center" wrapText="1"/>
      <protection locked="0"/>
    </xf>
    <xf numFmtId="0" fontId="10" fillId="5" borderId="36" xfId="0" applyFont="1" applyFill="1" applyBorder="1" applyAlignment="1" applyProtection="1">
      <alignment horizontal="left" vertical="center" wrapText="1"/>
      <protection locked="0"/>
    </xf>
    <xf numFmtId="0" fontId="10" fillId="6" borderId="3" xfId="0" applyFont="1" applyFill="1" applyBorder="1" applyAlignment="1">
      <alignment horizontal="left" vertical="center" wrapText="1"/>
    </xf>
    <xf numFmtId="0" fontId="10" fillId="6" borderId="4" xfId="0" applyFont="1" applyFill="1" applyBorder="1" applyAlignment="1">
      <alignment horizontal="left" vertical="center" wrapText="1"/>
    </xf>
    <xf numFmtId="0" fontId="10" fillId="6" borderId="3" xfId="0" applyFont="1" applyFill="1" applyBorder="1" applyAlignment="1">
      <alignment horizontal="left" vertical="center"/>
    </xf>
    <xf numFmtId="0" fontId="10" fillId="6" borderId="4" xfId="0" applyFont="1" applyFill="1" applyBorder="1" applyAlignment="1">
      <alignment horizontal="left"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xf>
    <xf numFmtId="0" fontId="10" fillId="2" borderId="5" xfId="0" applyFont="1" applyFill="1" applyBorder="1" applyAlignment="1">
      <alignment horizontal="left" vertical="top"/>
    </xf>
    <xf numFmtId="0" fontId="10" fillId="3" borderId="43"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left" vertical="center" wrapText="1"/>
      <protection locked="0"/>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3" borderId="22" xfId="0" applyFont="1" applyFill="1" applyBorder="1" applyAlignment="1" applyProtection="1">
      <alignment horizontal="left" vertical="center" wrapText="1"/>
      <protection locked="0"/>
    </xf>
    <xf numFmtId="0" fontId="10" fillId="3" borderId="23" xfId="0" applyFont="1" applyFill="1" applyBorder="1" applyAlignment="1" applyProtection="1">
      <alignment horizontal="left" vertical="center" wrapText="1"/>
      <protection locked="0"/>
    </xf>
    <xf numFmtId="0" fontId="10" fillId="6" borderId="42" xfId="0" applyFont="1" applyFill="1" applyBorder="1" applyAlignment="1">
      <alignment vertical="center"/>
    </xf>
    <xf numFmtId="0" fontId="10" fillId="6" borderId="4" xfId="0" applyFont="1" applyFill="1" applyBorder="1" applyAlignment="1">
      <alignment vertical="center"/>
    </xf>
    <xf numFmtId="0" fontId="10" fillId="6" borderId="42" xfId="0" applyFont="1" applyFill="1" applyBorder="1" applyAlignment="1">
      <alignment horizontal="left" vertical="center" wrapText="1"/>
    </xf>
    <xf numFmtId="0" fontId="10" fillId="0" borderId="42" xfId="0" applyFont="1" applyBorder="1" applyAlignment="1">
      <alignment horizontal="left" vertical="center"/>
    </xf>
    <xf numFmtId="0" fontId="10" fillId="0" borderId="42" xfId="0" applyFont="1" applyBorder="1" applyAlignment="1">
      <alignment horizontal="left" vertical="center" wrapText="1"/>
    </xf>
    <xf numFmtId="0" fontId="11" fillId="3" borderId="37" xfId="0" applyFont="1" applyFill="1" applyBorder="1" applyAlignment="1" applyProtection="1">
      <alignment horizontal="left" vertical="center" wrapText="1"/>
      <protection locked="0"/>
    </xf>
    <xf numFmtId="0" fontId="11" fillId="3" borderId="45" xfId="0" applyFont="1" applyFill="1" applyBorder="1" applyAlignment="1" applyProtection="1">
      <alignment horizontal="left" vertical="center" wrapText="1"/>
      <protection locked="0"/>
    </xf>
    <xf numFmtId="0" fontId="11" fillId="3" borderId="38" xfId="0" applyFont="1" applyFill="1" applyBorder="1" applyAlignment="1" applyProtection="1">
      <alignment horizontal="left" vertical="center" wrapText="1"/>
      <protection locked="0"/>
    </xf>
    <xf numFmtId="0" fontId="15" fillId="2" borderId="0" xfId="0" applyFont="1" applyFill="1" applyBorder="1" applyAlignment="1">
      <alignment horizontal="left" vertical="center" wrapText="1"/>
    </xf>
    <xf numFmtId="0" fontId="12" fillId="4" borderId="20" xfId="0" applyFont="1" applyFill="1" applyBorder="1" applyAlignment="1" applyProtection="1">
      <alignment horizontal="left" vertical="center"/>
      <protection locked="0"/>
    </xf>
    <xf numFmtId="0" fontId="12" fillId="4" borderId="21" xfId="0" applyFont="1" applyFill="1" applyBorder="1" applyAlignment="1" applyProtection="1">
      <alignment horizontal="left" vertical="center"/>
      <protection locked="0"/>
    </xf>
    <xf numFmtId="0" fontId="10" fillId="0" borderId="2" xfId="0" applyFont="1" applyBorder="1" applyAlignment="1" applyProtection="1">
      <alignment horizontal="center"/>
      <protection hidden="1"/>
    </xf>
    <xf numFmtId="0" fontId="10" fillId="0" borderId="33" xfId="0" applyFont="1" applyBorder="1" applyAlignment="1" applyProtection="1">
      <alignment horizontal="center"/>
      <protection hidden="1"/>
    </xf>
    <xf numFmtId="0" fontId="10" fillId="0" borderId="11" xfId="0" applyFont="1" applyBorder="1" applyAlignment="1" applyProtection="1">
      <alignment horizontal="center"/>
      <protection hidden="1"/>
    </xf>
    <xf numFmtId="0" fontId="0" fillId="0" borderId="3"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4" xfId="0" applyBorder="1"/>
    <xf numFmtId="0" fontId="0" fillId="0" borderId="5" xfId="0" applyBorder="1"/>
    <xf numFmtId="0" fontId="1" fillId="3" borderId="1" xfId="0" applyFont="1" applyFill="1" applyBorder="1" applyAlignment="1" applyProtection="1">
      <alignment horizontal="center"/>
      <protection hidden="1"/>
    </xf>
    <xf numFmtId="0" fontId="0" fillId="0" borderId="39"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2" fillId="0" borderId="8" xfId="0" applyFont="1" applyFill="1" applyBorder="1" applyAlignment="1">
      <alignment horizontal="left" vertical="top"/>
    </xf>
    <xf numFmtId="0" fontId="2" fillId="0" borderId="9" xfId="0" applyFont="1" applyFill="1" applyBorder="1" applyAlignment="1">
      <alignment horizontal="left" vertical="top"/>
    </xf>
    <xf numFmtId="0" fontId="2" fillId="0" borderId="10" xfId="0" applyFont="1" applyFill="1" applyBorder="1" applyAlignment="1">
      <alignment horizontal="left" vertical="top"/>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10" fillId="0" borderId="8" xfId="0" applyFont="1" applyFill="1" applyBorder="1" applyAlignment="1">
      <alignment horizontal="left" vertical="top"/>
    </xf>
    <xf numFmtId="0" fontId="10" fillId="0" borderId="9" xfId="0" applyFont="1" applyFill="1" applyBorder="1" applyAlignment="1">
      <alignment horizontal="left" vertical="top"/>
    </xf>
    <xf numFmtId="0" fontId="10" fillId="0" borderId="10" xfId="0" applyFont="1" applyFill="1" applyBorder="1" applyAlignment="1">
      <alignment horizontal="left" vertical="top"/>
    </xf>
    <xf numFmtId="0" fontId="10" fillId="0" borderId="8"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9" xfId="0" applyFont="1" applyFill="1" applyBorder="1" applyAlignment="1">
      <alignment horizontal="left"/>
    </xf>
    <xf numFmtId="0" fontId="10" fillId="0" borderId="10" xfId="0" applyFont="1" applyFill="1" applyBorder="1" applyAlignment="1">
      <alignment horizontal="left"/>
    </xf>
    <xf numFmtId="0" fontId="10" fillId="0" borderId="8" xfId="0" applyFont="1" applyFill="1" applyBorder="1" applyAlignment="1">
      <alignment vertical="top" wrapText="1"/>
    </xf>
    <xf numFmtId="0" fontId="10" fillId="0" borderId="9" xfId="0" applyFont="1" applyFill="1" applyBorder="1" applyAlignment="1">
      <alignment vertical="top" wrapText="1"/>
    </xf>
    <xf numFmtId="0" fontId="10" fillId="0" borderId="10" xfId="0" applyFont="1" applyFill="1" applyBorder="1" applyAlignment="1">
      <alignment vertical="top" wrapText="1"/>
    </xf>
    <xf numFmtId="0" fontId="10" fillId="0" borderId="0" xfId="0" applyFont="1" applyFill="1" applyBorder="1" applyAlignment="1">
      <alignment horizontal="left" vertical="top" wrapText="1"/>
    </xf>
    <xf numFmtId="0" fontId="10" fillId="0" borderId="0" xfId="0" applyFont="1" applyFill="1" applyBorder="1" applyAlignment="1">
      <alignment horizontal="left" vertical="top"/>
    </xf>
    <xf numFmtId="0" fontId="2" fillId="0" borderId="12"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9" fillId="0" borderId="0" xfId="0" applyFont="1" applyFill="1" applyAlignment="1">
      <alignment horizontal="center"/>
    </xf>
    <xf numFmtId="0" fontId="28" fillId="0" borderId="0" xfId="0" applyFont="1" applyFill="1" applyAlignment="1">
      <alignment horizontal="center"/>
    </xf>
    <xf numFmtId="0" fontId="10" fillId="0" borderId="8"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3"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14" xfId="0" applyFont="1" applyFill="1" applyBorder="1" applyAlignment="1">
      <alignment horizontal="left" vertical="top" wrapText="1"/>
    </xf>
    <xf numFmtId="0" fontId="45" fillId="0" borderId="0" xfId="0" applyFont="1" applyFill="1" applyAlignment="1">
      <alignment horizontal="center"/>
    </xf>
    <xf numFmtId="0" fontId="10" fillId="0" borderId="8" xfId="0" applyFont="1" applyFill="1" applyBorder="1" applyAlignment="1">
      <alignment horizontal="center"/>
    </xf>
    <xf numFmtId="0" fontId="10" fillId="0" borderId="9" xfId="0" applyFont="1" applyFill="1" applyBorder="1" applyAlignment="1">
      <alignment horizontal="center"/>
    </xf>
    <xf numFmtId="0" fontId="10" fillId="0" borderId="10" xfId="0" applyFont="1" applyFill="1" applyBorder="1" applyAlignment="1">
      <alignment horizontal="center"/>
    </xf>
    <xf numFmtId="0" fontId="2" fillId="0" borderId="8" xfId="0" applyFont="1" applyFill="1" applyBorder="1" applyAlignment="1" applyProtection="1">
      <alignment horizontal="left" vertical="top" wrapText="1"/>
    </xf>
    <xf numFmtId="0" fontId="2" fillId="0" borderId="9" xfId="0" applyFont="1" applyFill="1" applyBorder="1" applyAlignment="1" applyProtection="1">
      <alignment horizontal="left" vertical="top" wrapText="1"/>
    </xf>
    <xf numFmtId="0" fontId="2" fillId="0" borderId="12" xfId="1" applyFont="1" applyFill="1" applyBorder="1" applyAlignment="1" applyProtection="1">
      <alignment horizontal="left" vertical="top" wrapText="1"/>
    </xf>
    <xf numFmtId="0" fontId="2" fillId="0" borderId="13" xfId="1" applyFont="1" applyFill="1" applyBorder="1" applyAlignment="1" applyProtection="1">
      <alignment horizontal="left" vertical="top" wrapText="1"/>
    </xf>
    <xf numFmtId="166" fontId="2" fillId="0" borderId="8" xfId="0" applyNumberFormat="1" applyFont="1" applyFill="1" applyBorder="1" applyAlignment="1" applyProtection="1">
      <alignment horizontal="left" vertical="top" wrapText="1"/>
    </xf>
    <xf numFmtId="166" fontId="2" fillId="0" borderId="9" xfId="0" applyNumberFormat="1" applyFont="1" applyFill="1" applyBorder="1" applyAlignment="1" applyProtection="1">
      <alignment horizontal="left" vertical="top" wrapText="1"/>
    </xf>
    <xf numFmtId="166" fontId="2" fillId="0" borderId="10" xfId="0" applyNumberFormat="1" applyFont="1" applyFill="1" applyBorder="1" applyAlignment="1" applyProtection="1">
      <alignment horizontal="left" vertical="top" wrapText="1"/>
    </xf>
    <xf numFmtId="0" fontId="2" fillId="0" borderId="12" xfId="0" applyFont="1" applyFill="1" applyBorder="1" applyAlignment="1" applyProtection="1">
      <alignment horizontal="left" vertical="top" wrapText="1"/>
    </xf>
    <xf numFmtId="0" fontId="2" fillId="0" borderId="13" xfId="0" applyFont="1" applyFill="1" applyBorder="1" applyAlignment="1" applyProtection="1">
      <alignment horizontal="left" vertical="top" wrapText="1"/>
    </xf>
    <xf numFmtId="0" fontId="2" fillId="0" borderId="14" xfId="0" applyFont="1" applyFill="1" applyBorder="1" applyAlignment="1" applyProtection="1">
      <alignment horizontal="left" vertical="top" wrapText="1"/>
    </xf>
    <xf numFmtId="0" fontId="10" fillId="0" borderId="8" xfId="0" applyFont="1" applyFill="1" applyBorder="1" applyAlignment="1" applyProtection="1">
      <alignment horizontal="left" vertical="top"/>
    </xf>
    <xf numFmtId="0" fontId="10" fillId="0" borderId="9" xfId="0" applyFont="1" applyFill="1" applyBorder="1" applyAlignment="1" applyProtection="1">
      <alignment horizontal="left" vertical="top"/>
    </xf>
    <xf numFmtId="0" fontId="10" fillId="0" borderId="10" xfId="0" applyFont="1" applyFill="1" applyBorder="1" applyAlignment="1" applyProtection="1">
      <alignment horizontal="left" vertical="top"/>
    </xf>
    <xf numFmtId="0" fontId="2" fillId="0" borderId="8" xfId="1" applyFont="1" applyFill="1" applyBorder="1" applyAlignment="1" applyProtection="1">
      <alignment horizontal="left" vertical="top" wrapText="1"/>
    </xf>
    <xf numFmtId="0" fontId="2" fillId="0" borderId="9" xfId="1" applyFont="1" applyFill="1" applyBorder="1" applyAlignment="1" applyProtection="1">
      <alignment horizontal="left" vertical="top" wrapText="1"/>
    </xf>
    <xf numFmtId="0" fontId="2" fillId="0" borderId="10" xfId="1" applyFont="1" applyFill="1" applyBorder="1" applyAlignment="1" applyProtection="1">
      <alignment horizontal="left" vertical="top" wrapText="1"/>
    </xf>
    <xf numFmtId="0" fontId="2" fillId="0" borderId="63"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19" xfId="0" applyFont="1" applyFill="1" applyBorder="1" applyAlignment="1" applyProtection="1">
      <alignment horizontal="left" vertical="top" wrapText="1"/>
    </xf>
    <xf numFmtId="0" fontId="2" fillId="0" borderId="10" xfId="0" applyFont="1" applyFill="1" applyBorder="1" applyAlignment="1" applyProtection="1">
      <alignment horizontal="left" vertical="top" wrapText="1"/>
    </xf>
    <xf numFmtId="0" fontId="2" fillId="0" borderId="14" xfId="1" applyFont="1" applyFill="1" applyBorder="1" applyAlignment="1" applyProtection="1">
      <alignment horizontal="left" vertical="top" wrapText="1"/>
    </xf>
    <xf numFmtId="0" fontId="12" fillId="0" borderId="65" xfId="0" applyFont="1" applyFill="1" applyBorder="1" applyAlignment="1" applyProtection="1">
      <alignment horizontal="left"/>
    </xf>
    <xf numFmtId="0" fontId="12" fillId="0" borderId="19" xfId="0" applyFont="1" applyFill="1" applyBorder="1" applyAlignment="1" applyProtection="1">
      <alignment horizontal="left"/>
    </xf>
    <xf numFmtId="0" fontId="2" fillId="0" borderId="12" xfId="1" applyFont="1" applyFill="1" applyBorder="1" applyAlignment="1" applyProtection="1">
      <alignment vertical="top" wrapText="1"/>
    </xf>
    <xf numFmtId="0" fontId="2" fillId="0" borderId="13" xfId="1" applyFont="1" applyFill="1" applyBorder="1" applyAlignment="1" applyProtection="1">
      <alignment vertical="top" wrapText="1"/>
    </xf>
    <xf numFmtId="0" fontId="2" fillId="0" borderId="14" xfId="1" applyFont="1" applyFill="1" applyBorder="1" applyAlignment="1" applyProtection="1">
      <alignment vertical="top" wrapText="1"/>
    </xf>
    <xf numFmtId="166" fontId="2" fillId="0" borderId="15" xfId="0" applyNumberFormat="1" applyFont="1" applyFill="1" applyBorder="1" applyAlignment="1" applyProtection="1">
      <alignment horizontal="left" vertical="top" wrapText="1"/>
    </xf>
    <xf numFmtId="166" fontId="2" fillId="0" borderId="16" xfId="0" applyNumberFormat="1" applyFont="1" applyFill="1" applyBorder="1" applyAlignment="1" applyProtection="1">
      <alignment horizontal="left" vertical="top" wrapText="1"/>
    </xf>
    <xf numFmtId="166" fontId="2" fillId="0" borderId="17" xfId="0" applyNumberFormat="1" applyFont="1" applyFill="1" applyBorder="1" applyAlignment="1" applyProtection="1">
      <alignment horizontal="left" vertical="top" wrapText="1"/>
    </xf>
    <xf numFmtId="166" fontId="2" fillId="0" borderId="8" xfId="0" applyNumberFormat="1" applyFont="1" applyFill="1" applyBorder="1" applyAlignment="1" applyProtection="1">
      <alignment horizontal="left" vertical="top"/>
    </xf>
    <xf numFmtId="166" fontId="2" fillId="0" borderId="9" xfId="0" applyNumberFormat="1" applyFont="1" applyFill="1" applyBorder="1" applyAlignment="1" applyProtection="1">
      <alignment horizontal="left" vertical="top"/>
    </xf>
    <xf numFmtId="166" fontId="2" fillId="0" borderId="10" xfId="0" applyNumberFormat="1" applyFont="1" applyFill="1" applyBorder="1" applyAlignment="1" applyProtection="1">
      <alignment horizontal="left" vertical="top"/>
    </xf>
    <xf numFmtId="0" fontId="10" fillId="0" borderId="8" xfId="0" applyFont="1" applyFill="1" applyBorder="1" applyAlignment="1" applyProtection="1">
      <alignment horizontal="left" vertical="top" wrapText="1"/>
    </xf>
    <xf numFmtId="0" fontId="10" fillId="0" borderId="9"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8"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45" fillId="0" borderId="0" xfId="0" applyFont="1" applyFill="1" applyAlignment="1" applyProtection="1">
      <alignment horizontal="center"/>
    </xf>
    <xf numFmtId="0" fontId="10" fillId="0" borderId="12"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0" fillId="0" borderId="14" xfId="0" applyFont="1" applyFill="1" applyBorder="1" applyAlignment="1" applyProtection="1">
      <alignment horizontal="left" vertical="top" wrapText="1"/>
    </xf>
    <xf numFmtId="0" fontId="45" fillId="0" borderId="0" xfId="0" applyFont="1" applyFill="1" applyAlignment="1">
      <alignment horizontal="center" wrapText="1"/>
    </xf>
    <xf numFmtId="0" fontId="10" fillId="0" borderId="25"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27"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2" borderId="1" xfId="0" applyFont="1" applyFill="1" applyBorder="1" applyAlignment="1">
      <alignment horizontal="left" vertical="top" wrapText="1"/>
    </xf>
    <xf numFmtId="0" fontId="10" fillId="0" borderId="2"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0" fillId="0" borderId="2" xfId="0" applyBorder="1" applyAlignment="1">
      <alignment horizontal="center" wrapText="1"/>
    </xf>
    <xf numFmtId="0" fontId="0" fillId="0" borderId="33" xfId="0" applyBorder="1" applyAlignment="1">
      <alignment horizontal="center" wrapText="1"/>
    </xf>
    <xf numFmtId="0" fontId="0" fillId="0" borderId="11" xfId="0" applyBorder="1" applyAlignment="1">
      <alignment horizontal="center" wrapText="1"/>
    </xf>
    <xf numFmtId="0" fontId="45" fillId="0" borderId="0" xfId="0" applyFont="1" applyAlignment="1">
      <alignment horizontal="center" wrapText="1"/>
    </xf>
    <xf numFmtId="0" fontId="10" fillId="0" borderId="1" xfId="0" applyFont="1" applyBorder="1" applyAlignment="1">
      <alignment horizontal="left" vertical="top" wrapText="1"/>
    </xf>
    <xf numFmtId="0" fontId="0" fillId="0" borderId="0" xfId="0" applyFill="1" applyAlignment="1" applyProtection="1">
      <alignment horizontal="left" vertical="center"/>
      <protection locked="0"/>
    </xf>
    <xf numFmtId="0" fontId="19" fillId="0" borderId="0" xfId="0" applyFont="1" applyFill="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23" fillId="0" borderId="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1" xfId="0" applyFont="1" applyFill="1" applyBorder="1" applyAlignment="1" applyProtection="1">
      <alignment horizontal="left" vertical="center" wrapText="1"/>
      <protection locked="0" hidden="1"/>
    </xf>
    <xf numFmtId="0" fontId="11" fillId="0" borderId="1" xfId="0" applyFont="1" applyFill="1" applyBorder="1" applyAlignment="1">
      <alignment horizontal="left" vertical="center" wrapText="1"/>
    </xf>
    <xf numFmtId="14" fontId="10" fillId="0" borderId="32" xfId="0" applyNumberFormat="1" applyFont="1" applyFill="1" applyBorder="1" applyAlignment="1" applyProtection="1">
      <alignment horizontal="left" vertical="center" wrapText="1"/>
      <protection locked="0"/>
    </xf>
    <xf numFmtId="0" fontId="23" fillId="0" borderId="0" xfId="0" applyFont="1" applyFill="1" applyAlignment="1">
      <alignment horizontal="left" vertical="center"/>
    </xf>
    <xf numFmtId="0" fontId="10" fillId="0" borderId="32"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hidden="1"/>
    </xf>
    <xf numFmtId="0" fontId="10" fillId="0" borderId="1" xfId="0" applyFont="1" applyFill="1" applyBorder="1" applyAlignment="1" applyProtection="1">
      <alignment horizontal="left" vertical="center" wrapText="1"/>
      <protection hidden="1"/>
    </xf>
    <xf numFmtId="0" fontId="10" fillId="0" borderId="3" xfId="0" applyFont="1" applyFill="1" applyBorder="1" applyAlignment="1" applyProtection="1">
      <alignment horizontal="left" vertical="center" wrapText="1"/>
      <protection hidden="1"/>
    </xf>
    <xf numFmtId="0" fontId="32" fillId="0" borderId="33" xfId="0" applyFont="1" applyFill="1" applyBorder="1" applyAlignment="1">
      <alignment horizontal="left" vertical="center"/>
    </xf>
    <xf numFmtId="0" fontId="10" fillId="0" borderId="5" xfId="0" applyFont="1" applyFill="1" applyBorder="1" applyAlignment="1" applyProtection="1">
      <alignment horizontal="left" vertical="center" wrapText="1"/>
      <protection hidden="1"/>
    </xf>
    <xf numFmtId="0" fontId="10" fillId="0" borderId="4" xfId="0" applyFont="1" applyFill="1" applyBorder="1" applyAlignment="1" applyProtection="1">
      <alignment horizontal="left" vertical="center" wrapText="1"/>
      <protection hidden="1"/>
    </xf>
    <xf numFmtId="14" fontId="2" fillId="0" borderId="32" xfId="0" applyNumberFormat="1" applyFont="1" applyFill="1" applyBorder="1" applyAlignment="1" applyProtection="1">
      <alignment horizontal="left" vertical="center" wrapText="1"/>
      <protection locked="0"/>
    </xf>
    <xf numFmtId="0" fontId="11" fillId="0" borderId="2" xfId="0" applyFont="1" applyFill="1" applyBorder="1" applyAlignment="1">
      <alignment horizontal="left" vertical="center" wrapText="1"/>
    </xf>
    <xf numFmtId="0" fontId="10" fillId="0" borderId="33"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32" fillId="0" borderId="33" xfId="0" applyFont="1" applyFill="1" applyBorder="1" applyAlignment="1">
      <alignment horizontal="left" vertical="center" wrapText="1"/>
    </xf>
    <xf numFmtId="0" fontId="4" fillId="0" borderId="0" xfId="0" applyFont="1" applyFill="1" applyAlignment="1">
      <alignment horizontal="left" vertical="center"/>
    </xf>
    <xf numFmtId="0" fontId="26" fillId="0" borderId="0" xfId="0" applyFont="1" applyFill="1" applyAlignment="1">
      <alignment horizontal="left" vertical="center"/>
    </xf>
    <xf numFmtId="0" fontId="27" fillId="0" borderId="0" xfId="3" applyFont="1" applyFill="1" applyAlignment="1" applyProtection="1">
      <alignment horizontal="left" vertical="center"/>
      <protection locked="0" hidden="1"/>
    </xf>
    <xf numFmtId="0" fontId="0" fillId="0" borderId="0" xfId="0" applyFill="1" applyAlignment="1">
      <alignment horizontal="left" vertical="center"/>
    </xf>
    <xf numFmtId="0" fontId="12" fillId="4" borderId="1" xfId="0" applyFont="1" applyFill="1" applyBorder="1" applyAlignment="1" applyProtection="1">
      <alignment horizontal="left" vertical="center"/>
    </xf>
  </cellXfs>
  <cellStyles count="5">
    <cellStyle name="Excel Built-in Normal" xfId="4"/>
    <cellStyle name="Link" xfId="3" builtinId="8"/>
    <cellStyle name="Normal 4" xfId="1"/>
    <cellStyle name="Prozent" xfId="2" builtinId="5"/>
    <cellStyle name="Standard" xfId="0" builtinId="0"/>
  </cellStyles>
  <dxfs count="0"/>
  <tableStyles count="0" defaultTableStyle="TableStyleMedium9" defaultPivotStyle="PivotStyleLight16"/>
  <colors>
    <mruColors>
      <color rgb="FFE7F7FF"/>
      <color rgb="FFD1F0FF"/>
      <color rgb="FFCC99FF"/>
      <color rgb="FFE7F9E7"/>
      <color rgb="FF004800"/>
      <color rgb="FFF5FDF5"/>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b="0" u="sng">
                <a:latin typeface="Arial" pitchFamily="34" charset="0"/>
                <a:cs typeface="Arial" pitchFamily="34" charset="0"/>
              </a:defRPr>
            </a:pPr>
            <a:r>
              <a:rPr lang="en-GB" sz="1600" b="0" u="sng">
                <a:latin typeface="Arial" pitchFamily="34" charset="0"/>
                <a:cs typeface="Arial" pitchFamily="34" charset="0"/>
              </a:rPr>
              <a:t>Teil 1 Gebäudewertung </a:t>
            </a:r>
          </a:p>
        </c:rich>
      </c:tx>
      <c:layout>
        <c:manualLayout>
          <c:xMode val="edge"/>
          <c:yMode val="edge"/>
          <c:x val="0.39710087918314746"/>
          <c:y val="2.2222215741552802E-2"/>
        </c:manualLayout>
      </c:layout>
      <c:overlay val="0"/>
    </c:title>
    <c:autoTitleDeleted val="0"/>
    <c:plotArea>
      <c:layout/>
      <c:barChart>
        <c:barDir val="col"/>
        <c:grouping val="clustered"/>
        <c:varyColors val="0"/>
        <c:ser>
          <c:idx val="0"/>
          <c:order val="0"/>
          <c:tx>
            <c:v>Score</c:v>
          </c:tx>
          <c:spPr>
            <a:solidFill>
              <a:srgbClr val="004800"/>
            </a:solidFill>
          </c:spPr>
          <c:invertIfNegative val="0"/>
          <c:cat>
            <c:strRef>
              <c:f>Ergebnis!$D$7:$K$7</c:f>
              <c:strCache>
                <c:ptCount val="8"/>
                <c:pt idx="0">
                  <c:v>Material</c:v>
                </c:pt>
                <c:pt idx="1">
                  <c:v>Transport</c:v>
                </c:pt>
                <c:pt idx="2">
                  <c:v>Abfall</c:v>
                </c:pt>
                <c:pt idx="3">
                  <c:v>Wasser</c:v>
                </c:pt>
                <c:pt idx="4">
                  <c:v>Gesundheit und Wohlbefinden</c:v>
                </c:pt>
                <c:pt idx="5">
                  <c:v>Umwelt</c:v>
                </c:pt>
                <c:pt idx="6">
                  <c:v>Energie</c:v>
                </c:pt>
                <c:pt idx="7">
                  <c:v>Boden und Ökologie</c:v>
                </c:pt>
              </c:strCache>
            </c:strRef>
          </c:cat>
          <c:val>
            <c:numRef>
              <c:f>Ergebnis!$D$10:$K$10</c:f>
              <c:numCache>
                <c:formatCode>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521012472"/>
        <c:axId val="521012864"/>
      </c:barChart>
      <c:catAx>
        <c:axId val="521012472"/>
        <c:scaling>
          <c:orientation val="minMax"/>
        </c:scaling>
        <c:delete val="0"/>
        <c:axPos val="b"/>
        <c:title>
          <c:tx>
            <c:rich>
              <a:bodyPr/>
              <a:lstStyle/>
              <a:p>
                <a:pPr>
                  <a:defRPr sz="2000" b="0"/>
                </a:pPr>
                <a:r>
                  <a:rPr lang="en-US" sz="1800" b="0" i="0" baseline="0">
                    <a:effectLst/>
                  </a:rPr>
                  <a:t>Nachhaltigkeitsaspekt</a:t>
                </a:r>
                <a:endParaRPr lang="de-DE" sz="1600">
                  <a:effectLst/>
                </a:endParaRPr>
              </a:p>
            </c:rich>
          </c:tx>
          <c:layout>
            <c:manualLayout>
              <c:xMode val="edge"/>
              <c:yMode val="edge"/>
              <c:x val="0.39027734559014932"/>
              <c:y val="0.87994433364121383"/>
            </c:manualLayout>
          </c:layout>
          <c:overlay val="0"/>
        </c:title>
        <c:numFmt formatCode="General" sourceLinked="1"/>
        <c:majorTickMark val="out"/>
        <c:minorTickMark val="none"/>
        <c:tickLblPos val="nextTo"/>
        <c:txPr>
          <a:bodyPr/>
          <a:lstStyle/>
          <a:p>
            <a:pPr>
              <a:defRPr sz="1200"/>
            </a:pPr>
            <a:endParaRPr lang="de-DE"/>
          </a:p>
        </c:txPr>
        <c:crossAx val="521012864"/>
        <c:crosses val="autoZero"/>
        <c:auto val="1"/>
        <c:lblAlgn val="ctr"/>
        <c:lblOffset val="100"/>
        <c:noMultiLvlLbl val="0"/>
      </c:catAx>
      <c:valAx>
        <c:axId val="521012864"/>
        <c:scaling>
          <c:orientation val="minMax"/>
          <c:max val="100"/>
        </c:scaling>
        <c:delete val="0"/>
        <c:axPos val="l"/>
        <c:majorGridlines/>
        <c:title>
          <c:tx>
            <c:rich>
              <a:bodyPr rot="-5400000" vert="horz"/>
              <a:lstStyle/>
              <a:p>
                <a:pPr>
                  <a:defRPr sz="1600" b="0">
                    <a:latin typeface="Arial" pitchFamily="34" charset="0"/>
                    <a:cs typeface="Arial" pitchFamily="34" charset="0"/>
                  </a:defRPr>
                </a:pPr>
                <a:r>
                  <a:rPr lang="en-US" sz="1600" b="0">
                    <a:latin typeface="Arial" pitchFamily="34" charset="0"/>
                    <a:cs typeface="Arial" pitchFamily="34" charset="0"/>
                  </a:rPr>
                  <a:t>Punkte</a:t>
                </a:r>
              </a:p>
            </c:rich>
          </c:tx>
          <c:overlay val="0"/>
        </c:title>
        <c:numFmt formatCode="0.00" sourceLinked="1"/>
        <c:majorTickMark val="out"/>
        <c:minorTickMark val="none"/>
        <c:tickLblPos val="nextTo"/>
        <c:crossAx val="521012472"/>
        <c:crosses val="autoZero"/>
        <c:crossBetween val="between"/>
      </c:valAx>
    </c:plotArea>
    <c:plotVisOnly val="1"/>
    <c:dispBlanksAs val="gap"/>
    <c:showDLblsOverMax val="0"/>
  </c:chart>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b="0" u="sng">
                <a:latin typeface="Arial" pitchFamily="34" charset="0"/>
                <a:cs typeface="Arial" pitchFamily="34" charset="0"/>
              </a:defRPr>
            </a:pPr>
            <a:r>
              <a:rPr lang="en-GB" sz="1600" b="0" u="sng">
                <a:latin typeface="Arial" pitchFamily="34" charset="0"/>
                <a:cs typeface="Arial" pitchFamily="34" charset="0"/>
              </a:rPr>
              <a:t>Teil 2</a:t>
            </a:r>
            <a:r>
              <a:rPr lang="en-GB" sz="1600" b="0" u="sng" baseline="0">
                <a:latin typeface="Arial" pitchFamily="34" charset="0"/>
                <a:cs typeface="Arial" pitchFamily="34" charset="0"/>
              </a:rPr>
              <a:t> Gebäudebetrieb</a:t>
            </a:r>
            <a:r>
              <a:rPr lang="en-GB" sz="1600" b="0" u="sng">
                <a:latin typeface="Arial" pitchFamily="34" charset="0"/>
                <a:cs typeface="Arial" pitchFamily="34" charset="0"/>
              </a:rPr>
              <a:t> </a:t>
            </a:r>
          </a:p>
        </c:rich>
      </c:tx>
      <c:layout>
        <c:manualLayout>
          <c:xMode val="edge"/>
          <c:yMode val="edge"/>
          <c:x val="0.39710087918314768"/>
          <c:y val="2.2222215741552802E-2"/>
        </c:manualLayout>
      </c:layout>
      <c:overlay val="0"/>
    </c:title>
    <c:autoTitleDeleted val="0"/>
    <c:plotArea>
      <c:layout/>
      <c:barChart>
        <c:barDir val="col"/>
        <c:grouping val="clustered"/>
        <c:varyColors val="0"/>
        <c:ser>
          <c:idx val="0"/>
          <c:order val="0"/>
          <c:tx>
            <c:v>Score</c:v>
          </c:tx>
          <c:spPr>
            <a:solidFill>
              <a:srgbClr val="004800"/>
            </a:solidFill>
          </c:spPr>
          <c:invertIfNegative val="0"/>
          <c:cat>
            <c:strRef>
              <c:f>(Ergebnis!$C$40:$D$40,Ergebnis!$G$40:$K$40)</c:f>
              <c:strCache>
                <c:ptCount val="7"/>
                <c:pt idx="0">
                  <c:v>Management</c:v>
                </c:pt>
                <c:pt idx="1">
                  <c:v>Material</c:v>
                </c:pt>
                <c:pt idx="2">
                  <c:v>Wasser</c:v>
                </c:pt>
                <c:pt idx="3">
                  <c:v>Gesundheit und Wohlbefinden</c:v>
                </c:pt>
                <c:pt idx="4">
                  <c:v>Umwelt</c:v>
                </c:pt>
                <c:pt idx="5">
                  <c:v>Energie</c:v>
                </c:pt>
                <c:pt idx="6">
                  <c:v>Boden und Ökologie</c:v>
                </c:pt>
              </c:strCache>
            </c:strRef>
          </c:cat>
          <c:val>
            <c:numRef>
              <c:f>(Ergebnis!$C$43:$D$43,Ergebnis!$G$43:$K$43)</c:f>
              <c:numCache>
                <c:formatCode>0.00</c:formatCode>
                <c:ptCount val="7"/>
                <c:pt idx="0">
                  <c:v>0</c:v>
                </c:pt>
                <c:pt idx="1">
                  <c:v>22.727272727272727</c:v>
                </c:pt>
                <c:pt idx="2">
                  <c:v>0</c:v>
                </c:pt>
                <c:pt idx="3">
                  <c:v>7.2727272727272725</c:v>
                </c:pt>
                <c:pt idx="4">
                  <c:v>0</c:v>
                </c:pt>
                <c:pt idx="5">
                  <c:v>0</c:v>
                </c:pt>
                <c:pt idx="6">
                  <c:v>0</c:v>
                </c:pt>
              </c:numCache>
            </c:numRef>
          </c:val>
        </c:ser>
        <c:dLbls>
          <c:showLegendKey val="0"/>
          <c:showVal val="0"/>
          <c:showCatName val="0"/>
          <c:showSerName val="0"/>
          <c:showPercent val="0"/>
          <c:showBubbleSize val="0"/>
        </c:dLbls>
        <c:gapWidth val="150"/>
        <c:axId val="521014432"/>
        <c:axId val="389929784"/>
      </c:barChart>
      <c:catAx>
        <c:axId val="521014432"/>
        <c:scaling>
          <c:orientation val="minMax"/>
        </c:scaling>
        <c:delete val="0"/>
        <c:axPos val="b"/>
        <c:title>
          <c:tx>
            <c:rich>
              <a:bodyPr/>
              <a:lstStyle/>
              <a:p>
                <a:pPr>
                  <a:defRPr sz="1600" b="0">
                    <a:latin typeface="Arial" pitchFamily="34" charset="0"/>
                    <a:cs typeface="Arial" pitchFamily="34" charset="0"/>
                  </a:defRPr>
                </a:pPr>
                <a:r>
                  <a:rPr lang="en-US" sz="1800" b="0" i="0" baseline="0">
                    <a:effectLst/>
                  </a:rPr>
                  <a:t>Nachhaltigkeitsaspekt</a:t>
                </a:r>
                <a:endParaRPr lang="de-DE" sz="1600">
                  <a:effectLst/>
                </a:endParaRPr>
              </a:p>
            </c:rich>
          </c:tx>
          <c:layout>
            <c:manualLayout>
              <c:xMode val="edge"/>
              <c:yMode val="edge"/>
              <c:x val="0.42374388536438612"/>
              <c:y val="0.88812951643934834"/>
            </c:manualLayout>
          </c:layout>
          <c:overlay val="0"/>
        </c:title>
        <c:numFmt formatCode="General" sourceLinked="1"/>
        <c:majorTickMark val="out"/>
        <c:minorTickMark val="none"/>
        <c:tickLblPos val="nextTo"/>
        <c:txPr>
          <a:bodyPr/>
          <a:lstStyle/>
          <a:p>
            <a:pPr>
              <a:defRPr sz="1200"/>
            </a:pPr>
            <a:endParaRPr lang="de-DE"/>
          </a:p>
        </c:txPr>
        <c:crossAx val="389929784"/>
        <c:crosses val="autoZero"/>
        <c:auto val="1"/>
        <c:lblAlgn val="ctr"/>
        <c:lblOffset val="100"/>
        <c:noMultiLvlLbl val="0"/>
      </c:catAx>
      <c:valAx>
        <c:axId val="389929784"/>
        <c:scaling>
          <c:orientation val="minMax"/>
          <c:max val="100"/>
        </c:scaling>
        <c:delete val="0"/>
        <c:axPos val="l"/>
        <c:majorGridlines/>
        <c:title>
          <c:tx>
            <c:rich>
              <a:bodyPr rot="-5400000" vert="horz"/>
              <a:lstStyle/>
              <a:p>
                <a:pPr>
                  <a:defRPr sz="1600" b="0">
                    <a:latin typeface="Arial" pitchFamily="34" charset="0"/>
                    <a:cs typeface="Arial" pitchFamily="34" charset="0"/>
                  </a:defRPr>
                </a:pPr>
                <a:r>
                  <a:rPr lang="en-US" sz="1600" b="0">
                    <a:latin typeface="Arial" pitchFamily="34" charset="0"/>
                    <a:cs typeface="Arial" pitchFamily="34" charset="0"/>
                  </a:rPr>
                  <a:t>Punkte</a:t>
                </a:r>
              </a:p>
            </c:rich>
          </c:tx>
          <c:overlay val="0"/>
        </c:title>
        <c:numFmt formatCode="0.00" sourceLinked="1"/>
        <c:majorTickMark val="out"/>
        <c:minorTickMark val="none"/>
        <c:tickLblPos val="nextTo"/>
        <c:crossAx val="521014432"/>
        <c:crosses val="autoZero"/>
        <c:crossBetween val="between"/>
      </c:valAx>
    </c:plotArea>
    <c:plotVisOnly val="1"/>
    <c:dispBlanksAs val="gap"/>
    <c:showDLblsOverMax val="0"/>
  </c:chart>
  <c:printSettings>
    <c:headerFooter/>
    <c:pageMargins b="0.75000000000001221" l="0.70000000000000062" r="0.70000000000000062" t="0.750000000000012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Arial" pitchFamily="34" charset="0"/>
                <a:cs typeface="Arial" pitchFamily="34" charset="0"/>
              </a:defRPr>
            </a:pPr>
            <a:r>
              <a:rPr lang="en-GB" b="0" u="sng">
                <a:latin typeface="Arial" pitchFamily="34" charset="0"/>
                <a:cs typeface="Arial" pitchFamily="34" charset="0"/>
              </a:rPr>
              <a:t>Teil 3 Gebäudenutzer </a:t>
            </a:r>
          </a:p>
        </c:rich>
      </c:tx>
      <c:layout>
        <c:manualLayout>
          <c:xMode val="edge"/>
          <c:yMode val="edge"/>
          <c:x val="0.39710087918314796"/>
          <c:y val="2.2222215741552802E-2"/>
        </c:manualLayout>
      </c:layout>
      <c:overlay val="0"/>
    </c:title>
    <c:autoTitleDeleted val="0"/>
    <c:plotArea>
      <c:layout/>
      <c:barChart>
        <c:barDir val="col"/>
        <c:grouping val="clustered"/>
        <c:varyColors val="0"/>
        <c:ser>
          <c:idx val="0"/>
          <c:order val="0"/>
          <c:tx>
            <c:v>Score</c:v>
          </c:tx>
          <c:spPr>
            <a:solidFill>
              <a:srgbClr val="004800"/>
            </a:solidFill>
          </c:spPr>
          <c:invertIfNegative val="0"/>
          <c:cat>
            <c:strRef>
              <c:f>Ergebnis!$C$72:$K$72</c:f>
              <c:strCache>
                <c:ptCount val="9"/>
                <c:pt idx="0">
                  <c:v>Management</c:v>
                </c:pt>
                <c:pt idx="1">
                  <c:v>Material</c:v>
                </c:pt>
                <c:pt idx="2">
                  <c:v>Transport</c:v>
                </c:pt>
                <c:pt idx="3">
                  <c:v>Abfall</c:v>
                </c:pt>
                <c:pt idx="4">
                  <c:v>Wasser</c:v>
                </c:pt>
                <c:pt idx="5">
                  <c:v>Gesundheit und Wohlbefinden</c:v>
                </c:pt>
                <c:pt idx="6">
                  <c:v>Umwelt</c:v>
                </c:pt>
                <c:pt idx="7">
                  <c:v>Energie</c:v>
                </c:pt>
                <c:pt idx="8">
                  <c:v>Boden und Ökologie</c:v>
                </c:pt>
              </c:strCache>
            </c:strRef>
          </c:cat>
          <c:val>
            <c:numRef>
              <c:f>Ergebnis!$C$81:$K$81</c:f>
              <c:numCache>
                <c:formatCode>0.00</c:formatCode>
                <c:ptCount val="9"/>
                <c:pt idx="0">
                  <c:v>0</c:v>
                </c:pt>
                <c:pt idx="1">
                  <c:v>4.5871559633027523</c:v>
                </c:pt>
                <c:pt idx="2">
                  <c:v>0</c:v>
                </c:pt>
                <c:pt idx="3">
                  <c:v>0</c:v>
                </c:pt>
                <c:pt idx="4">
                  <c:v>0</c:v>
                </c:pt>
                <c:pt idx="5">
                  <c:v>3.1007751937984498</c:v>
                </c:pt>
                <c:pt idx="6">
                  <c:v>0</c:v>
                </c:pt>
                <c:pt idx="7">
                  <c:v>0</c:v>
                </c:pt>
                <c:pt idx="8">
                  <c:v>0</c:v>
                </c:pt>
              </c:numCache>
            </c:numRef>
          </c:val>
        </c:ser>
        <c:dLbls>
          <c:showLegendKey val="0"/>
          <c:showVal val="0"/>
          <c:showCatName val="0"/>
          <c:showSerName val="0"/>
          <c:showPercent val="0"/>
          <c:showBubbleSize val="0"/>
        </c:dLbls>
        <c:gapWidth val="150"/>
        <c:axId val="529471432"/>
        <c:axId val="529467120"/>
      </c:barChart>
      <c:catAx>
        <c:axId val="529471432"/>
        <c:scaling>
          <c:orientation val="minMax"/>
        </c:scaling>
        <c:delete val="0"/>
        <c:axPos val="b"/>
        <c:title>
          <c:tx>
            <c:rich>
              <a:bodyPr/>
              <a:lstStyle/>
              <a:p>
                <a:pPr>
                  <a:defRPr sz="1600" b="0">
                    <a:latin typeface="Arial" pitchFamily="34" charset="0"/>
                    <a:cs typeface="Arial" pitchFamily="34" charset="0"/>
                  </a:defRPr>
                </a:pPr>
                <a:r>
                  <a:rPr lang="en-US" sz="1600" b="0">
                    <a:latin typeface="Arial" pitchFamily="34" charset="0"/>
                    <a:cs typeface="Arial" pitchFamily="34" charset="0"/>
                  </a:rPr>
                  <a:t>Nachhaltigkeitsaspekt</a:t>
                </a:r>
              </a:p>
            </c:rich>
          </c:tx>
          <c:layout>
            <c:manualLayout>
              <c:xMode val="edge"/>
              <c:yMode val="edge"/>
              <c:x val="0.42374388536438623"/>
              <c:y val="0.88812951643934857"/>
            </c:manualLayout>
          </c:layout>
          <c:overlay val="0"/>
        </c:title>
        <c:numFmt formatCode="General" sourceLinked="1"/>
        <c:majorTickMark val="out"/>
        <c:minorTickMark val="none"/>
        <c:tickLblPos val="nextTo"/>
        <c:txPr>
          <a:bodyPr/>
          <a:lstStyle/>
          <a:p>
            <a:pPr>
              <a:defRPr sz="1200"/>
            </a:pPr>
            <a:endParaRPr lang="de-DE"/>
          </a:p>
        </c:txPr>
        <c:crossAx val="529467120"/>
        <c:crosses val="autoZero"/>
        <c:auto val="1"/>
        <c:lblAlgn val="ctr"/>
        <c:lblOffset val="100"/>
        <c:noMultiLvlLbl val="0"/>
      </c:catAx>
      <c:valAx>
        <c:axId val="529467120"/>
        <c:scaling>
          <c:orientation val="minMax"/>
          <c:max val="100"/>
        </c:scaling>
        <c:delete val="0"/>
        <c:axPos val="l"/>
        <c:majorGridlines/>
        <c:title>
          <c:tx>
            <c:rich>
              <a:bodyPr rot="-5400000" vert="horz"/>
              <a:lstStyle/>
              <a:p>
                <a:pPr>
                  <a:defRPr sz="1600" b="0">
                    <a:latin typeface="Arial" pitchFamily="34" charset="0"/>
                    <a:cs typeface="Arial" pitchFamily="34" charset="0"/>
                  </a:defRPr>
                </a:pPr>
                <a:r>
                  <a:rPr lang="en-US" sz="1600" b="0">
                    <a:latin typeface="Arial" pitchFamily="34" charset="0"/>
                    <a:cs typeface="Arial" pitchFamily="34" charset="0"/>
                  </a:rPr>
                  <a:t>Punkte</a:t>
                </a:r>
              </a:p>
            </c:rich>
          </c:tx>
          <c:overlay val="0"/>
        </c:title>
        <c:numFmt formatCode="0.00" sourceLinked="1"/>
        <c:majorTickMark val="out"/>
        <c:minorTickMark val="none"/>
        <c:tickLblPos val="nextTo"/>
        <c:crossAx val="529471432"/>
        <c:crosses val="autoZero"/>
        <c:crossBetween val="between"/>
      </c:valAx>
    </c:plotArea>
    <c:plotVisOnly val="1"/>
    <c:dispBlanksAs val="gap"/>
    <c:showDLblsOverMax val="0"/>
  </c:chart>
  <c:printSettings>
    <c:headerFooter/>
    <c:pageMargins b="0.75000000000001243" l="0.70000000000000062" r="0.70000000000000062" t="0.75000000000001243" header="0.30000000000000032" footer="0.30000000000000032"/>
    <c:pageSetup/>
  </c:printSettings>
</c:chartSpace>
</file>

<file path=xl/ctrlProps/ctrlProp1.xml><?xml version="1.0" encoding="utf-8"?>
<formControlPr xmlns="http://schemas.microsoft.com/office/spreadsheetml/2009/9/main" objectType="CheckBox" fmlaLink="$K$120" lockText="1" noThreeD="1"/>
</file>

<file path=xl/ctrlProps/ctrlProp10.xml><?xml version="1.0" encoding="utf-8"?>
<formControlPr xmlns="http://schemas.microsoft.com/office/spreadsheetml/2009/9/main" objectType="CheckBox" fmlaLink="$K$129" lockText="1" noThreeD="1"/>
</file>

<file path=xl/ctrlProps/ctrlProp100.xml><?xml version="1.0" encoding="utf-8"?>
<formControlPr xmlns="http://schemas.microsoft.com/office/spreadsheetml/2009/9/main" objectType="CheckBox" fmlaLink="$L$138" lockText="1" noThreeD="1"/>
</file>

<file path=xl/ctrlProps/ctrlProp101.xml><?xml version="1.0" encoding="utf-8"?>
<formControlPr xmlns="http://schemas.microsoft.com/office/spreadsheetml/2009/9/main" objectType="CheckBox" fmlaLink="$L$139" lockText="1" noThreeD="1"/>
</file>

<file path=xl/ctrlProps/ctrlProp102.xml><?xml version="1.0" encoding="utf-8"?>
<formControlPr xmlns="http://schemas.microsoft.com/office/spreadsheetml/2009/9/main" objectType="CheckBox" fmlaLink="$L$148" lockText="1" noThreeD="1"/>
</file>

<file path=xl/ctrlProps/ctrlProp103.xml><?xml version="1.0" encoding="utf-8"?>
<formControlPr xmlns="http://schemas.microsoft.com/office/spreadsheetml/2009/9/main" objectType="CheckBox" fmlaLink="$L$149" lockText="1" noThreeD="1"/>
</file>

<file path=xl/ctrlProps/ctrlProp104.xml><?xml version="1.0" encoding="utf-8"?>
<formControlPr xmlns="http://schemas.microsoft.com/office/spreadsheetml/2009/9/main" objectType="CheckBox" fmlaLink="$L$150" lockText="1" noThreeD="1"/>
</file>

<file path=xl/ctrlProps/ctrlProp105.xml><?xml version="1.0" encoding="utf-8"?>
<formControlPr xmlns="http://schemas.microsoft.com/office/spreadsheetml/2009/9/main" objectType="CheckBox" fmlaLink="$L$151" lockText="1" noThreeD="1"/>
</file>

<file path=xl/ctrlProps/ctrlProp106.xml><?xml version="1.0" encoding="utf-8"?>
<formControlPr xmlns="http://schemas.microsoft.com/office/spreadsheetml/2009/9/main" objectType="CheckBox" fmlaLink="$L$152" lockText="1" noThreeD="1"/>
</file>

<file path=xl/ctrlProps/ctrlProp107.xml><?xml version="1.0" encoding="utf-8"?>
<formControlPr xmlns="http://schemas.microsoft.com/office/spreadsheetml/2009/9/main" objectType="CheckBox" fmlaLink="$L$154" lockText="1" noThreeD="1"/>
</file>

<file path=xl/ctrlProps/ctrlProp108.xml><?xml version="1.0" encoding="utf-8"?>
<formControlPr xmlns="http://schemas.microsoft.com/office/spreadsheetml/2009/9/main" objectType="CheckBox" fmlaLink="$L$155" lockText="1" noThreeD="1"/>
</file>

<file path=xl/ctrlProps/ctrlProp109.xml><?xml version="1.0" encoding="utf-8"?>
<formControlPr xmlns="http://schemas.microsoft.com/office/spreadsheetml/2009/9/main" objectType="CheckBox" fmlaLink="$L$156" lockText="1" noThreeD="1"/>
</file>

<file path=xl/ctrlProps/ctrlProp11.xml><?xml version="1.0" encoding="utf-8"?>
<formControlPr xmlns="http://schemas.microsoft.com/office/spreadsheetml/2009/9/main" objectType="CheckBox" fmlaLink="$K$130" lockText="1" noThreeD="1"/>
</file>

<file path=xl/ctrlProps/ctrlProp110.xml><?xml version="1.0" encoding="utf-8"?>
<formControlPr xmlns="http://schemas.microsoft.com/office/spreadsheetml/2009/9/main" objectType="CheckBox" fmlaLink="$L$157" lockText="1" noThreeD="1"/>
</file>

<file path=xl/ctrlProps/ctrlProp111.xml><?xml version="1.0" encoding="utf-8"?>
<formControlPr xmlns="http://schemas.microsoft.com/office/spreadsheetml/2009/9/main" objectType="CheckBox" fmlaLink="$L$158" lockText="1" noThreeD="1"/>
</file>

<file path=xl/ctrlProps/ctrlProp112.xml><?xml version="1.0" encoding="utf-8"?>
<formControlPr xmlns="http://schemas.microsoft.com/office/spreadsheetml/2009/9/main" objectType="CheckBox" fmlaLink="$L$159" lockText="1" noThreeD="1"/>
</file>

<file path=xl/ctrlProps/ctrlProp113.xml><?xml version="1.0" encoding="utf-8"?>
<formControlPr xmlns="http://schemas.microsoft.com/office/spreadsheetml/2009/9/main" objectType="CheckBox" fmlaLink="$L$160" lockText="1" noThreeD="1"/>
</file>

<file path=xl/ctrlProps/ctrlProp114.xml><?xml version="1.0" encoding="utf-8"?>
<formControlPr xmlns="http://schemas.microsoft.com/office/spreadsheetml/2009/9/main" objectType="CheckBox" fmlaLink="$L$161" lockText="1" noThreeD="1"/>
</file>

<file path=xl/ctrlProps/ctrlProp115.xml><?xml version="1.0" encoding="utf-8"?>
<formControlPr xmlns="http://schemas.microsoft.com/office/spreadsheetml/2009/9/main" objectType="CheckBox" fmlaLink="$L$175" lockText="1" noThreeD="1"/>
</file>

<file path=xl/ctrlProps/ctrlProp116.xml><?xml version="1.0" encoding="utf-8"?>
<formControlPr xmlns="http://schemas.microsoft.com/office/spreadsheetml/2009/9/main" objectType="CheckBox" fmlaLink="$L$176" lockText="1" noThreeD="1"/>
</file>

<file path=xl/ctrlProps/ctrlProp117.xml><?xml version="1.0" encoding="utf-8"?>
<formControlPr xmlns="http://schemas.microsoft.com/office/spreadsheetml/2009/9/main" objectType="CheckBox" fmlaLink="$L$177" lockText="1" noThreeD="1"/>
</file>

<file path=xl/ctrlProps/ctrlProp118.xml><?xml version="1.0" encoding="utf-8"?>
<formControlPr xmlns="http://schemas.microsoft.com/office/spreadsheetml/2009/9/main" objectType="CheckBox" fmlaLink="$L$178" lockText="1" noThreeD="1"/>
</file>

<file path=xl/ctrlProps/ctrlProp119.xml><?xml version="1.0" encoding="utf-8"?>
<formControlPr xmlns="http://schemas.microsoft.com/office/spreadsheetml/2009/9/main" objectType="CheckBox" fmlaLink="$L$179" lockText="1" noThreeD="1"/>
</file>

<file path=xl/ctrlProps/ctrlProp12.xml><?xml version="1.0" encoding="utf-8"?>
<formControlPr xmlns="http://schemas.microsoft.com/office/spreadsheetml/2009/9/main" objectType="CheckBox" fmlaLink="$K$131" lockText="1" noThreeD="1"/>
</file>

<file path=xl/ctrlProps/ctrlProp120.xml><?xml version="1.0" encoding="utf-8"?>
<formControlPr xmlns="http://schemas.microsoft.com/office/spreadsheetml/2009/9/main" objectType="CheckBox" fmlaLink="$L$180" lockText="1" noThreeD="1"/>
</file>

<file path=xl/ctrlProps/ctrlProp121.xml><?xml version="1.0" encoding="utf-8"?>
<formControlPr xmlns="http://schemas.microsoft.com/office/spreadsheetml/2009/9/main" objectType="CheckBox" fmlaLink="$L$181" lockText="1" noThreeD="1"/>
</file>

<file path=xl/ctrlProps/ctrlProp122.xml><?xml version="1.0" encoding="utf-8"?>
<formControlPr xmlns="http://schemas.microsoft.com/office/spreadsheetml/2009/9/main" objectType="CheckBox" fmlaLink="$L$182" lockText="1" noThreeD="1"/>
</file>

<file path=xl/ctrlProps/ctrlProp123.xml><?xml version="1.0" encoding="utf-8"?>
<formControlPr xmlns="http://schemas.microsoft.com/office/spreadsheetml/2009/9/main" objectType="CheckBox" fmlaLink="$L$183" lockText="1" noThreeD="1"/>
</file>

<file path=xl/ctrlProps/ctrlProp124.xml><?xml version="1.0" encoding="utf-8"?>
<formControlPr xmlns="http://schemas.microsoft.com/office/spreadsheetml/2009/9/main" objectType="CheckBox" fmlaLink="$L$184" lockText="1" noThreeD="1"/>
</file>

<file path=xl/ctrlProps/ctrlProp125.xml><?xml version="1.0" encoding="utf-8"?>
<formControlPr xmlns="http://schemas.microsoft.com/office/spreadsheetml/2009/9/main" objectType="CheckBox" fmlaLink="$L$185" lockText="1" noThreeD="1"/>
</file>

<file path=xl/ctrlProps/ctrlProp126.xml><?xml version="1.0" encoding="utf-8"?>
<formControlPr xmlns="http://schemas.microsoft.com/office/spreadsheetml/2009/9/main" objectType="CheckBox" fmlaLink="$L$186" lockText="1" noThreeD="1"/>
</file>

<file path=xl/ctrlProps/ctrlProp127.xml><?xml version="1.0" encoding="utf-8"?>
<formControlPr xmlns="http://schemas.microsoft.com/office/spreadsheetml/2009/9/main" objectType="CheckBox" fmlaLink="$L$187" lockText="1" noThreeD="1"/>
</file>

<file path=xl/ctrlProps/ctrlProp128.xml><?xml version="1.0" encoding="utf-8"?>
<formControlPr xmlns="http://schemas.microsoft.com/office/spreadsheetml/2009/9/main" objectType="CheckBox" fmlaLink="$L$188" lockText="1" noThreeD="1"/>
</file>

<file path=xl/ctrlProps/ctrlProp129.xml><?xml version="1.0" encoding="utf-8"?>
<formControlPr xmlns="http://schemas.microsoft.com/office/spreadsheetml/2009/9/main" objectType="CheckBox" fmlaLink="$L$190" lockText="1" noThreeD="1"/>
</file>

<file path=xl/ctrlProps/ctrlProp13.xml><?xml version="1.0" encoding="utf-8"?>
<formControlPr xmlns="http://schemas.microsoft.com/office/spreadsheetml/2009/9/main" objectType="CheckBox" fmlaLink="$K$132" lockText="1" noThreeD="1"/>
</file>

<file path=xl/ctrlProps/ctrlProp130.xml><?xml version="1.0" encoding="utf-8"?>
<formControlPr xmlns="http://schemas.microsoft.com/office/spreadsheetml/2009/9/main" objectType="CheckBox" fmlaLink="$L$191" lockText="1" noThreeD="1"/>
</file>

<file path=xl/ctrlProps/ctrlProp131.xml><?xml version="1.0" encoding="utf-8"?>
<formControlPr xmlns="http://schemas.microsoft.com/office/spreadsheetml/2009/9/main" objectType="CheckBox" fmlaLink="$L$192" lockText="1" noThreeD="1"/>
</file>

<file path=xl/ctrlProps/ctrlProp132.xml><?xml version="1.0" encoding="utf-8"?>
<formControlPr xmlns="http://schemas.microsoft.com/office/spreadsheetml/2009/9/main" objectType="CheckBox" fmlaLink="$L$193" lockText="1" noThreeD="1"/>
</file>

<file path=xl/ctrlProps/ctrlProp133.xml><?xml version="1.0" encoding="utf-8"?>
<formControlPr xmlns="http://schemas.microsoft.com/office/spreadsheetml/2009/9/main" objectType="CheckBox" fmlaLink="$L$194" lockText="1" noThreeD="1"/>
</file>

<file path=xl/ctrlProps/ctrlProp134.xml><?xml version="1.0" encoding="utf-8"?>
<formControlPr xmlns="http://schemas.microsoft.com/office/spreadsheetml/2009/9/main" objectType="CheckBox" fmlaLink="$L$195" lockText="1" noThreeD="1"/>
</file>

<file path=xl/ctrlProps/ctrlProp135.xml><?xml version="1.0" encoding="utf-8"?>
<formControlPr xmlns="http://schemas.microsoft.com/office/spreadsheetml/2009/9/main" objectType="CheckBox" fmlaLink="$L$196" lockText="1" noThreeD="1"/>
</file>

<file path=xl/ctrlProps/ctrlProp136.xml><?xml version="1.0" encoding="utf-8"?>
<formControlPr xmlns="http://schemas.microsoft.com/office/spreadsheetml/2009/9/main" objectType="CheckBox" fmlaLink="$L$197" lockText="1" noThreeD="1"/>
</file>

<file path=xl/ctrlProps/ctrlProp137.xml><?xml version="1.0" encoding="utf-8"?>
<formControlPr xmlns="http://schemas.microsoft.com/office/spreadsheetml/2009/9/main" objectType="CheckBox" fmlaLink="$L$198" lockText="1" noThreeD="1"/>
</file>

<file path=xl/ctrlProps/ctrlProp138.xml><?xml version="1.0" encoding="utf-8"?>
<formControlPr xmlns="http://schemas.microsoft.com/office/spreadsheetml/2009/9/main" objectType="CheckBox" fmlaLink="$L$199" lockText="1" noThreeD="1"/>
</file>

<file path=xl/ctrlProps/ctrlProp139.xml><?xml version="1.0" encoding="utf-8"?>
<formControlPr xmlns="http://schemas.microsoft.com/office/spreadsheetml/2009/9/main" objectType="CheckBox" fmlaLink="$L$200" lockText="1" noThreeD="1"/>
</file>

<file path=xl/ctrlProps/ctrlProp14.xml><?xml version="1.0" encoding="utf-8"?>
<formControlPr xmlns="http://schemas.microsoft.com/office/spreadsheetml/2009/9/main" objectType="CheckBox" fmlaLink="$K$133" lockText="1" noThreeD="1"/>
</file>

<file path=xl/ctrlProps/ctrlProp140.xml><?xml version="1.0" encoding="utf-8"?>
<formControlPr xmlns="http://schemas.microsoft.com/office/spreadsheetml/2009/9/main" objectType="CheckBox" fmlaLink="$L$247" lockText="1" noThreeD="1"/>
</file>

<file path=xl/ctrlProps/ctrlProp141.xml><?xml version="1.0" encoding="utf-8"?>
<formControlPr xmlns="http://schemas.microsoft.com/office/spreadsheetml/2009/9/main" objectType="CheckBox" fmlaLink="$L$248" lockText="1" noThreeD="1"/>
</file>

<file path=xl/ctrlProps/ctrlProp142.xml><?xml version="1.0" encoding="utf-8"?>
<formControlPr xmlns="http://schemas.microsoft.com/office/spreadsheetml/2009/9/main" objectType="CheckBox" fmlaLink="$L$249" lockText="1" noThreeD="1"/>
</file>

<file path=xl/ctrlProps/ctrlProp143.xml><?xml version="1.0" encoding="utf-8"?>
<formControlPr xmlns="http://schemas.microsoft.com/office/spreadsheetml/2009/9/main" objectType="CheckBox" fmlaLink="$L$250" lockText="1" noThreeD="1"/>
</file>

<file path=xl/ctrlProps/ctrlProp144.xml><?xml version="1.0" encoding="utf-8"?>
<formControlPr xmlns="http://schemas.microsoft.com/office/spreadsheetml/2009/9/main" objectType="CheckBox" fmlaLink="$L$251" lockText="1" noThreeD="1"/>
</file>

<file path=xl/ctrlProps/ctrlProp145.xml><?xml version="1.0" encoding="utf-8"?>
<formControlPr xmlns="http://schemas.microsoft.com/office/spreadsheetml/2009/9/main" objectType="CheckBox" fmlaLink="$L$252" lockText="1" noThreeD="1"/>
</file>

<file path=xl/ctrlProps/ctrlProp146.xml><?xml version="1.0" encoding="utf-8"?>
<formControlPr xmlns="http://schemas.microsoft.com/office/spreadsheetml/2009/9/main" objectType="CheckBox" fmlaLink="$L$253" lockText="1" noThreeD="1"/>
</file>

<file path=xl/ctrlProps/ctrlProp147.xml><?xml version="1.0" encoding="utf-8"?>
<formControlPr xmlns="http://schemas.microsoft.com/office/spreadsheetml/2009/9/main" objectType="CheckBox" fmlaLink="$L$254" lockText="1" noThreeD="1"/>
</file>

<file path=xl/ctrlProps/ctrlProp148.xml><?xml version="1.0" encoding="utf-8"?>
<formControlPr xmlns="http://schemas.microsoft.com/office/spreadsheetml/2009/9/main" objectType="CheckBox" fmlaLink="$L$255" lockText="1" noThreeD="1"/>
</file>

<file path=xl/ctrlProps/ctrlProp149.xml><?xml version="1.0" encoding="utf-8"?>
<formControlPr xmlns="http://schemas.microsoft.com/office/spreadsheetml/2009/9/main" objectType="CheckBox" fmlaLink="$L$256" lockText="1" noThreeD="1"/>
</file>

<file path=xl/ctrlProps/ctrlProp15.xml><?xml version="1.0" encoding="utf-8"?>
<formControlPr xmlns="http://schemas.microsoft.com/office/spreadsheetml/2009/9/main" objectType="CheckBox" fmlaLink="$K$135" lockText="1" noThreeD="1"/>
</file>

<file path=xl/ctrlProps/ctrlProp150.xml><?xml version="1.0" encoding="utf-8"?>
<formControlPr xmlns="http://schemas.microsoft.com/office/spreadsheetml/2009/9/main" objectType="CheckBox" fmlaLink="$L$257" lockText="1" noThreeD="1"/>
</file>

<file path=xl/ctrlProps/ctrlProp151.xml><?xml version="1.0" encoding="utf-8"?>
<formControlPr xmlns="http://schemas.microsoft.com/office/spreadsheetml/2009/9/main" objectType="CheckBox" fmlaLink="$L$258" lockText="1" noThreeD="1"/>
</file>

<file path=xl/ctrlProps/ctrlProp152.xml><?xml version="1.0" encoding="utf-8"?>
<formControlPr xmlns="http://schemas.microsoft.com/office/spreadsheetml/2009/9/main" objectType="CheckBox" fmlaLink="$L$259" lockText="1" noThreeD="1"/>
</file>

<file path=xl/ctrlProps/ctrlProp153.xml><?xml version="1.0" encoding="utf-8"?>
<formControlPr xmlns="http://schemas.microsoft.com/office/spreadsheetml/2009/9/main" objectType="CheckBox" fmlaLink="$L$260" lockText="1" noThreeD="1"/>
</file>

<file path=xl/ctrlProps/ctrlProp154.xml><?xml version="1.0" encoding="utf-8"?>
<formControlPr xmlns="http://schemas.microsoft.com/office/spreadsheetml/2009/9/main" objectType="CheckBox" fmlaLink="$L$261" lockText="1" noThreeD="1"/>
</file>

<file path=xl/ctrlProps/ctrlProp155.xml><?xml version="1.0" encoding="utf-8"?>
<formControlPr xmlns="http://schemas.microsoft.com/office/spreadsheetml/2009/9/main" objectType="CheckBox" fmlaLink="$L$262" lockText="1" noThreeD="1"/>
</file>

<file path=xl/ctrlProps/ctrlProp156.xml><?xml version="1.0" encoding="utf-8"?>
<formControlPr xmlns="http://schemas.microsoft.com/office/spreadsheetml/2009/9/main" objectType="CheckBox" fmlaLink="$L$263" lockText="1" noThreeD="1"/>
</file>

<file path=xl/ctrlProps/ctrlProp157.xml><?xml version="1.0" encoding="utf-8"?>
<formControlPr xmlns="http://schemas.microsoft.com/office/spreadsheetml/2009/9/main" objectType="CheckBox" fmlaLink="$L$265" lockText="1" noThreeD="1"/>
</file>

<file path=xl/ctrlProps/ctrlProp158.xml><?xml version="1.0" encoding="utf-8"?>
<formControlPr xmlns="http://schemas.microsoft.com/office/spreadsheetml/2009/9/main" objectType="CheckBox" fmlaLink="$L$266" lockText="1" noThreeD="1"/>
</file>

<file path=xl/ctrlProps/ctrlProp159.xml><?xml version="1.0" encoding="utf-8"?>
<formControlPr xmlns="http://schemas.microsoft.com/office/spreadsheetml/2009/9/main" objectType="CheckBox" fmlaLink="$L$267" lockText="1" noThreeD="1"/>
</file>

<file path=xl/ctrlProps/ctrlProp16.xml><?xml version="1.0" encoding="utf-8"?>
<formControlPr xmlns="http://schemas.microsoft.com/office/spreadsheetml/2009/9/main" objectType="CheckBox" fmlaLink="$K$136" lockText="1" noThreeD="1"/>
</file>

<file path=xl/ctrlProps/ctrlProp160.xml><?xml version="1.0" encoding="utf-8"?>
<formControlPr xmlns="http://schemas.microsoft.com/office/spreadsheetml/2009/9/main" objectType="CheckBox" fmlaLink="$L$268" lockText="1" noThreeD="1"/>
</file>

<file path=xl/ctrlProps/ctrlProp161.xml><?xml version="1.0" encoding="utf-8"?>
<formControlPr xmlns="http://schemas.microsoft.com/office/spreadsheetml/2009/9/main" objectType="CheckBox" fmlaLink="$L$269" lockText="1" noThreeD="1"/>
</file>

<file path=xl/ctrlProps/ctrlProp162.xml><?xml version="1.0" encoding="utf-8"?>
<formControlPr xmlns="http://schemas.microsoft.com/office/spreadsheetml/2009/9/main" objectType="CheckBox" fmlaLink="$L$270" lockText="1" noThreeD="1"/>
</file>

<file path=xl/ctrlProps/ctrlProp163.xml><?xml version="1.0" encoding="utf-8"?>
<formControlPr xmlns="http://schemas.microsoft.com/office/spreadsheetml/2009/9/main" objectType="CheckBox" fmlaLink="$L$271" lockText="1" noThreeD="1"/>
</file>

<file path=xl/ctrlProps/ctrlProp164.xml><?xml version="1.0" encoding="utf-8"?>
<formControlPr xmlns="http://schemas.microsoft.com/office/spreadsheetml/2009/9/main" objectType="CheckBox" fmlaLink="$L$272" lockText="1" noThreeD="1"/>
</file>

<file path=xl/ctrlProps/ctrlProp165.xml><?xml version="1.0" encoding="utf-8"?>
<formControlPr xmlns="http://schemas.microsoft.com/office/spreadsheetml/2009/9/main" objectType="CheckBox" fmlaLink="$L$9" noThreeD="1"/>
</file>

<file path=xl/ctrlProps/ctrlProp166.xml><?xml version="1.0" encoding="utf-8"?>
<formControlPr xmlns="http://schemas.microsoft.com/office/spreadsheetml/2009/9/main" objectType="CheckBox" fmlaLink="$L$10" lockText="1" noThreeD="1"/>
</file>

<file path=xl/ctrlProps/ctrlProp167.xml><?xml version="1.0" encoding="utf-8"?>
<formControlPr xmlns="http://schemas.microsoft.com/office/spreadsheetml/2009/9/main" objectType="CheckBox" fmlaLink="$L$11" lockText="1" noThreeD="1"/>
</file>

<file path=xl/ctrlProps/ctrlProp168.xml><?xml version="1.0" encoding="utf-8"?>
<formControlPr xmlns="http://schemas.microsoft.com/office/spreadsheetml/2009/9/main" objectType="CheckBox" fmlaLink="$L$12" lockText="1" noThreeD="1"/>
</file>

<file path=xl/ctrlProps/ctrlProp169.xml><?xml version="1.0" encoding="utf-8"?>
<formControlPr xmlns="http://schemas.microsoft.com/office/spreadsheetml/2009/9/main" objectType="CheckBox" fmlaLink="$L$13" lockText="1" noThreeD="1"/>
</file>

<file path=xl/ctrlProps/ctrlProp17.xml><?xml version="1.0" encoding="utf-8"?>
<formControlPr xmlns="http://schemas.microsoft.com/office/spreadsheetml/2009/9/main" objectType="CheckBox" fmlaLink="$K$137" lockText="1" noThreeD="1"/>
</file>

<file path=xl/ctrlProps/ctrlProp170.xml><?xml version="1.0" encoding="utf-8"?>
<formControlPr xmlns="http://schemas.microsoft.com/office/spreadsheetml/2009/9/main" objectType="CheckBox" fmlaLink="$L$14" lockText="1" noThreeD="1"/>
</file>

<file path=xl/ctrlProps/ctrlProp171.xml><?xml version="1.0" encoding="utf-8"?>
<formControlPr xmlns="http://schemas.microsoft.com/office/spreadsheetml/2009/9/main" objectType="CheckBox" fmlaLink="$M$8" lockText="1" noThreeD="1"/>
</file>

<file path=xl/ctrlProps/ctrlProp172.xml><?xml version="1.0" encoding="utf-8"?>
<formControlPr xmlns="http://schemas.microsoft.com/office/spreadsheetml/2009/9/main" objectType="CheckBox" fmlaLink="$M$9" lockText="1" noThreeD="1"/>
</file>

<file path=xl/ctrlProps/ctrlProp173.xml><?xml version="1.0" encoding="utf-8"?>
<formControlPr xmlns="http://schemas.microsoft.com/office/spreadsheetml/2009/9/main" objectType="CheckBox" fmlaLink="$M$10" lockText="1" noThreeD="1"/>
</file>

<file path=xl/ctrlProps/ctrlProp174.xml><?xml version="1.0" encoding="utf-8"?>
<formControlPr xmlns="http://schemas.microsoft.com/office/spreadsheetml/2009/9/main" objectType="CheckBox" fmlaLink="$M$11" lockText="1" noThreeD="1"/>
</file>

<file path=xl/ctrlProps/ctrlProp175.xml><?xml version="1.0" encoding="utf-8"?>
<formControlPr xmlns="http://schemas.microsoft.com/office/spreadsheetml/2009/9/main" objectType="CheckBox" fmlaLink="$M$12" lockText="1" noThreeD="1"/>
</file>

<file path=xl/ctrlProps/ctrlProp176.xml><?xml version="1.0" encoding="utf-8"?>
<formControlPr xmlns="http://schemas.microsoft.com/office/spreadsheetml/2009/9/main" objectType="CheckBox" fmlaLink="$M$13" lockText="1" noThreeD="1"/>
</file>

<file path=xl/ctrlProps/ctrlProp177.xml><?xml version="1.0" encoding="utf-8"?>
<formControlPr xmlns="http://schemas.microsoft.com/office/spreadsheetml/2009/9/main" objectType="CheckBox" fmlaLink="$M$14" lockText="1" noThreeD="1"/>
</file>

<file path=xl/ctrlProps/ctrlProp178.xml><?xml version="1.0" encoding="utf-8"?>
<formControlPr xmlns="http://schemas.microsoft.com/office/spreadsheetml/2009/9/main" objectType="CheckBox" fmlaLink="$M$15" lockText="1" noThreeD="1"/>
</file>

<file path=xl/ctrlProps/ctrlProp179.xml><?xml version="1.0" encoding="utf-8"?>
<formControlPr xmlns="http://schemas.microsoft.com/office/spreadsheetml/2009/9/main" objectType="CheckBox" fmlaLink="$M$16" lockText="1" noThreeD="1"/>
</file>

<file path=xl/ctrlProps/ctrlProp18.xml><?xml version="1.0" encoding="utf-8"?>
<formControlPr xmlns="http://schemas.microsoft.com/office/spreadsheetml/2009/9/main" objectType="CheckBox" fmlaLink="$K$138" lockText="1" noThreeD="1"/>
</file>

<file path=xl/ctrlProps/ctrlProp180.xml><?xml version="1.0" encoding="utf-8"?>
<formControlPr xmlns="http://schemas.microsoft.com/office/spreadsheetml/2009/9/main" objectType="CheckBox" fmlaLink="$M$17" lockText="1" noThreeD="1"/>
</file>

<file path=xl/ctrlProps/ctrlProp181.xml><?xml version="1.0" encoding="utf-8"?>
<formControlPr xmlns="http://schemas.microsoft.com/office/spreadsheetml/2009/9/main" objectType="CheckBox" fmlaLink="$M$18" lockText="1" noThreeD="1"/>
</file>

<file path=xl/ctrlProps/ctrlProp182.xml><?xml version="1.0" encoding="utf-8"?>
<formControlPr xmlns="http://schemas.microsoft.com/office/spreadsheetml/2009/9/main" objectType="CheckBox" fmlaLink="$M$19" lockText="1" noThreeD="1"/>
</file>

<file path=xl/ctrlProps/ctrlProp183.xml><?xml version="1.0" encoding="utf-8"?>
<formControlPr xmlns="http://schemas.microsoft.com/office/spreadsheetml/2009/9/main" objectType="CheckBox" fmlaLink="$M$20" lockText="1" noThreeD="1"/>
</file>

<file path=xl/ctrlProps/ctrlProp184.xml><?xml version="1.0" encoding="utf-8"?>
<formControlPr xmlns="http://schemas.microsoft.com/office/spreadsheetml/2009/9/main" objectType="CheckBox" fmlaLink="$M$21" lockText="1" noThreeD="1"/>
</file>

<file path=xl/ctrlProps/ctrlProp185.xml><?xml version="1.0" encoding="utf-8"?>
<formControlPr xmlns="http://schemas.microsoft.com/office/spreadsheetml/2009/9/main" objectType="CheckBox" fmlaLink="$M$22" lockText="1" noThreeD="1"/>
</file>

<file path=xl/ctrlProps/ctrlProp186.xml><?xml version="1.0" encoding="utf-8"?>
<formControlPr xmlns="http://schemas.microsoft.com/office/spreadsheetml/2009/9/main" objectType="CheckBox" fmlaLink="$M$23" lockText="1" noThreeD="1"/>
</file>

<file path=xl/ctrlProps/ctrlProp187.xml><?xml version="1.0" encoding="utf-8"?>
<formControlPr xmlns="http://schemas.microsoft.com/office/spreadsheetml/2009/9/main" objectType="CheckBox" fmlaLink="$M$33" lockText="1" noThreeD="1"/>
</file>

<file path=xl/ctrlProps/ctrlProp188.xml><?xml version="1.0" encoding="utf-8"?>
<formControlPr xmlns="http://schemas.microsoft.com/office/spreadsheetml/2009/9/main" objectType="CheckBox" fmlaLink="$M$34" lockText="1" noThreeD="1"/>
</file>

<file path=xl/ctrlProps/ctrlProp189.xml><?xml version="1.0" encoding="utf-8"?>
<formControlPr xmlns="http://schemas.microsoft.com/office/spreadsheetml/2009/9/main" objectType="CheckBox" fmlaLink="$M$35" lockText="1" noThreeD="1"/>
</file>

<file path=xl/ctrlProps/ctrlProp19.xml><?xml version="1.0" encoding="utf-8"?>
<formControlPr xmlns="http://schemas.microsoft.com/office/spreadsheetml/2009/9/main" objectType="CheckBox" fmlaLink="$K$139" lockText="1" noThreeD="1"/>
</file>

<file path=xl/ctrlProps/ctrlProp190.xml><?xml version="1.0" encoding="utf-8"?>
<formControlPr xmlns="http://schemas.microsoft.com/office/spreadsheetml/2009/9/main" objectType="CheckBox" fmlaLink="$M$36" lockText="1" noThreeD="1"/>
</file>

<file path=xl/ctrlProps/ctrlProp191.xml><?xml version="1.0" encoding="utf-8"?>
<formControlPr xmlns="http://schemas.microsoft.com/office/spreadsheetml/2009/9/main" objectType="CheckBox" fmlaLink="$M$37" lockText="1" noThreeD="1"/>
</file>

<file path=xl/ctrlProps/ctrlProp192.xml><?xml version="1.0" encoding="utf-8"?>
<formControlPr xmlns="http://schemas.microsoft.com/office/spreadsheetml/2009/9/main" objectType="CheckBox" fmlaLink="$M$38" lockText="1" noThreeD="1"/>
</file>

<file path=xl/ctrlProps/ctrlProp193.xml><?xml version="1.0" encoding="utf-8"?>
<formControlPr xmlns="http://schemas.microsoft.com/office/spreadsheetml/2009/9/main" objectType="CheckBox" fmlaLink="$M$39" lockText="1" noThreeD="1"/>
</file>

<file path=xl/ctrlProps/ctrlProp194.xml><?xml version="1.0" encoding="utf-8"?>
<formControlPr xmlns="http://schemas.microsoft.com/office/spreadsheetml/2009/9/main" objectType="CheckBox" fmlaLink="$M$40" lockText="1" noThreeD="1"/>
</file>

<file path=xl/ctrlProps/ctrlProp195.xml><?xml version="1.0" encoding="utf-8"?>
<formControlPr xmlns="http://schemas.microsoft.com/office/spreadsheetml/2009/9/main" objectType="CheckBox" fmlaLink="$M$41" lockText="1" noThreeD="1"/>
</file>

<file path=xl/ctrlProps/ctrlProp196.xml><?xml version="1.0" encoding="utf-8"?>
<formControlPr xmlns="http://schemas.microsoft.com/office/spreadsheetml/2009/9/main" objectType="CheckBox" fmlaLink="$M$42" lockText="1" noThreeD="1"/>
</file>

<file path=xl/ctrlProps/ctrlProp197.xml><?xml version="1.0" encoding="utf-8"?>
<formControlPr xmlns="http://schemas.microsoft.com/office/spreadsheetml/2009/9/main" objectType="CheckBox" fmlaLink="$M$43" lockText="1" noThreeD="1"/>
</file>

<file path=xl/ctrlProps/ctrlProp198.xml><?xml version="1.0" encoding="utf-8"?>
<formControlPr xmlns="http://schemas.microsoft.com/office/spreadsheetml/2009/9/main" objectType="CheckBox" fmlaLink="$M$44" lockText="1" noThreeD="1"/>
</file>

<file path=xl/ctrlProps/ctrlProp199.xml><?xml version="1.0" encoding="utf-8"?>
<formControlPr xmlns="http://schemas.microsoft.com/office/spreadsheetml/2009/9/main" objectType="CheckBox" fmlaLink="$M$45" lockText="1" noThreeD="1"/>
</file>

<file path=xl/ctrlProps/ctrlProp2.xml><?xml version="1.0" encoding="utf-8"?>
<formControlPr xmlns="http://schemas.microsoft.com/office/spreadsheetml/2009/9/main" objectType="CheckBox" fmlaLink="$K$121" lockText="1" noThreeD="1"/>
</file>

<file path=xl/ctrlProps/ctrlProp20.xml><?xml version="1.0" encoding="utf-8"?>
<formControlPr xmlns="http://schemas.microsoft.com/office/spreadsheetml/2009/9/main" objectType="CheckBox" fmlaLink="$K$140" lockText="1" noThreeD="1"/>
</file>

<file path=xl/ctrlProps/ctrlProp200.xml><?xml version="1.0" encoding="utf-8"?>
<formControlPr xmlns="http://schemas.microsoft.com/office/spreadsheetml/2009/9/main" objectType="CheckBox" fmlaLink="$M$46" lockText="1" noThreeD="1"/>
</file>

<file path=xl/ctrlProps/ctrlProp201.xml><?xml version="1.0" encoding="utf-8"?>
<formControlPr xmlns="http://schemas.microsoft.com/office/spreadsheetml/2009/9/main" objectType="CheckBox" fmlaLink="$M$47" lockText="1" noThreeD="1"/>
</file>

<file path=xl/ctrlProps/ctrlProp202.xml><?xml version="1.0" encoding="utf-8"?>
<formControlPr xmlns="http://schemas.microsoft.com/office/spreadsheetml/2009/9/main" objectType="CheckBox" fmlaLink="$M$48" lockText="1" noThreeD="1"/>
</file>

<file path=xl/ctrlProps/ctrlProp203.xml><?xml version="1.0" encoding="utf-8"?>
<formControlPr xmlns="http://schemas.microsoft.com/office/spreadsheetml/2009/9/main" objectType="CheckBox" fmlaLink="$M$49" lockText="1" noThreeD="1"/>
</file>

<file path=xl/ctrlProps/ctrlProp204.xml><?xml version="1.0" encoding="utf-8"?>
<formControlPr xmlns="http://schemas.microsoft.com/office/spreadsheetml/2009/9/main" objectType="CheckBox" fmlaLink="$M$50" lockText="1" noThreeD="1"/>
</file>

<file path=xl/ctrlProps/ctrlProp205.xml><?xml version="1.0" encoding="utf-8"?>
<formControlPr xmlns="http://schemas.microsoft.com/office/spreadsheetml/2009/9/main" objectType="CheckBox" fmlaLink="$M$51" lockText="1" noThreeD="1"/>
</file>

<file path=xl/ctrlProps/ctrlProp206.xml><?xml version="1.0" encoding="utf-8"?>
<formControlPr xmlns="http://schemas.microsoft.com/office/spreadsheetml/2009/9/main" objectType="CheckBox" fmlaLink="$M$52" lockText="1" noThreeD="1"/>
</file>

<file path=xl/ctrlProps/ctrlProp207.xml><?xml version="1.0" encoding="utf-8"?>
<formControlPr xmlns="http://schemas.microsoft.com/office/spreadsheetml/2009/9/main" objectType="CheckBox" fmlaLink="$M$53" lockText="1" noThreeD="1"/>
</file>

<file path=xl/ctrlProps/ctrlProp208.xml><?xml version="1.0" encoding="utf-8"?>
<formControlPr xmlns="http://schemas.microsoft.com/office/spreadsheetml/2009/9/main" objectType="CheckBox" fmlaLink="$M$54" lockText="1" noThreeD="1"/>
</file>

<file path=xl/ctrlProps/ctrlProp209.xml><?xml version="1.0" encoding="utf-8"?>
<formControlPr xmlns="http://schemas.microsoft.com/office/spreadsheetml/2009/9/main" objectType="CheckBox" fmlaLink="$M$64" lockText="1" noThreeD="1"/>
</file>

<file path=xl/ctrlProps/ctrlProp21.xml><?xml version="1.0" encoding="utf-8"?>
<formControlPr xmlns="http://schemas.microsoft.com/office/spreadsheetml/2009/9/main" objectType="CheckBox" fmlaLink="$K$141" lockText="1" noThreeD="1"/>
</file>

<file path=xl/ctrlProps/ctrlProp210.xml><?xml version="1.0" encoding="utf-8"?>
<formControlPr xmlns="http://schemas.microsoft.com/office/spreadsheetml/2009/9/main" objectType="CheckBox" fmlaLink="$M$65" lockText="1" noThreeD="1"/>
</file>

<file path=xl/ctrlProps/ctrlProp211.xml><?xml version="1.0" encoding="utf-8"?>
<formControlPr xmlns="http://schemas.microsoft.com/office/spreadsheetml/2009/9/main" objectType="CheckBox" fmlaLink="$M$66" lockText="1" noThreeD="1"/>
</file>

<file path=xl/ctrlProps/ctrlProp212.xml><?xml version="1.0" encoding="utf-8"?>
<formControlPr xmlns="http://schemas.microsoft.com/office/spreadsheetml/2009/9/main" objectType="CheckBox" fmlaLink="$M$67" lockText="1" noThreeD="1"/>
</file>

<file path=xl/ctrlProps/ctrlProp213.xml><?xml version="1.0" encoding="utf-8"?>
<formControlPr xmlns="http://schemas.microsoft.com/office/spreadsheetml/2009/9/main" objectType="CheckBox" fmlaLink="$M$68" lockText="1" noThreeD="1"/>
</file>

<file path=xl/ctrlProps/ctrlProp214.xml><?xml version="1.0" encoding="utf-8"?>
<formControlPr xmlns="http://schemas.microsoft.com/office/spreadsheetml/2009/9/main" objectType="CheckBox" fmlaLink="$M$69" lockText="1" noThreeD="1"/>
</file>

<file path=xl/ctrlProps/ctrlProp215.xml><?xml version="1.0" encoding="utf-8"?>
<formControlPr xmlns="http://schemas.microsoft.com/office/spreadsheetml/2009/9/main" objectType="CheckBox" fmlaLink="$M$70" lockText="1" noThreeD="1"/>
</file>

<file path=xl/ctrlProps/ctrlProp216.xml><?xml version="1.0" encoding="utf-8"?>
<formControlPr xmlns="http://schemas.microsoft.com/office/spreadsheetml/2009/9/main" objectType="CheckBox" fmlaLink="$M$71" lockText="1" noThreeD="1"/>
</file>

<file path=xl/ctrlProps/ctrlProp217.xml><?xml version="1.0" encoding="utf-8"?>
<formControlPr xmlns="http://schemas.microsoft.com/office/spreadsheetml/2009/9/main" objectType="CheckBox" fmlaLink="$M$72" lockText="1" noThreeD="1"/>
</file>

<file path=xl/ctrlProps/ctrlProp218.xml><?xml version="1.0" encoding="utf-8"?>
<formControlPr xmlns="http://schemas.microsoft.com/office/spreadsheetml/2009/9/main" objectType="CheckBox" fmlaLink="$M$73" lockText="1" noThreeD="1"/>
</file>

<file path=xl/ctrlProps/ctrlProp219.xml><?xml version="1.0" encoding="utf-8"?>
<formControlPr xmlns="http://schemas.microsoft.com/office/spreadsheetml/2009/9/main" objectType="CheckBox" fmlaLink="$M$74" lockText="1" noThreeD="1"/>
</file>

<file path=xl/ctrlProps/ctrlProp22.xml><?xml version="1.0" encoding="utf-8"?>
<formControlPr xmlns="http://schemas.microsoft.com/office/spreadsheetml/2009/9/main" objectType="CheckBox" fmlaLink="$K$142" lockText="1" noThreeD="1"/>
</file>

<file path=xl/ctrlProps/ctrlProp220.xml><?xml version="1.0" encoding="utf-8"?>
<formControlPr xmlns="http://schemas.microsoft.com/office/spreadsheetml/2009/9/main" objectType="CheckBox" fmlaLink="$M$75" lockText="1" noThreeD="1"/>
</file>

<file path=xl/ctrlProps/ctrlProp221.xml><?xml version="1.0" encoding="utf-8"?>
<formControlPr xmlns="http://schemas.microsoft.com/office/spreadsheetml/2009/9/main" objectType="CheckBox" fmlaLink="$M$76" lockText="1" noThreeD="1"/>
</file>

<file path=xl/ctrlProps/ctrlProp222.xml><?xml version="1.0" encoding="utf-8"?>
<formControlPr xmlns="http://schemas.microsoft.com/office/spreadsheetml/2009/9/main" objectType="CheckBox" fmlaLink="$M$86" lockText="1" noThreeD="1"/>
</file>

<file path=xl/ctrlProps/ctrlProp223.xml><?xml version="1.0" encoding="utf-8"?>
<formControlPr xmlns="http://schemas.microsoft.com/office/spreadsheetml/2009/9/main" objectType="CheckBox" fmlaLink="$M$87" lockText="1" noThreeD="1"/>
</file>

<file path=xl/ctrlProps/ctrlProp224.xml><?xml version="1.0" encoding="utf-8"?>
<formControlPr xmlns="http://schemas.microsoft.com/office/spreadsheetml/2009/9/main" objectType="CheckBox" fmlaLink="$M$88" lockText="1" noThreeD="1"/>
</file>

<file path=xl/ctrlProps/ctrlProp225.xml><?xml version="1.0" encoding="utf-8"?>
<formControlPr xmlns="http://schemas.microsoft.com/office/spreadsheetml/2009/9/main" objectType="CheckBox" fmlaLink="$M$89" lockText="1" noThreeD="1"/>
</file>

<file path=xl/ctrlProps/ctrlProp226.xml><?xml version="1.0" encoding="utf-8"?>
<formControlPr xmlns="http://schemas.microsoft.com/office/spreadsheetml/2009/9/main" objectType="CheckBox" fmlaLink="$M$90" lockText="1" noThreeD="1"/>
</file>

<file path=xl/ctrlProps/ctrlProp227.xml><?xml version="1.0" encoding="utf-8"?>
<formControlPr xmlns="http://schemas.microsoft.com/office/spreadsheetml/2009/9/main" objectType="CheckBox" fmlaLink="$M$91" lockText="1" noThreeD="1"/>
</file>

<file path=xl/ctrlProps/ctrlProp228.xml><?xml version="1.0" encoding="utf-8"?>
<formControlPr xmlns="http://schemas.microsoft.com/office/spreadsheetml/2009/9/main" objectType="CheckBox" fmlaLink="$M$92" lockText="1" noThreeD="1"/>
</file>

<file path=xl/ctrlProps/ctrlProp229.xml><?xml version="1.0" encoding="utf-8"?>
<formControlPr xmlns="http://schemas.microsoft.com/office/spreadsheetml/2009/9/main" objectType="CheckBox" fmlaLink="$M$102" lockText="1" noThreeD="1"/>
</file>

<file path=xl/ctrlProps/ctrlProp23.xml><?xml version="1.0" encoding="utf-8"?>
<formControlPr xmlns="http://schemas.microsoft.com/office/spreadsheetml/2009/9/main" objectType="CheckBox" fmlaLink="$K$144" lockText="1" noThreeD="1"/>
</file>

<file path=xl/ctrlProps/ctrlProp230.xml><?xml version="1.0" encoding="utf-8"?>
<formControlPr xmlns="http://schemas.microsoft.com/office/spreadsheetml/2009/9/main" objectType="CheckBox" fmlaLink="$M$104" lockText="1" noThreeD="1"/>
</file>

<file path=xl/ctrlProps/ctrlProp231.xml><?xml version="1.0" encoding="utf-8"?>
<formControlPr xmlns="http://schemas.microsoft.com/office/spreadsheetml/2009/9/main" objectType="CheckBox" fmlaLink="$M$105" lockText="1" noThreeD="1"/>
</file>

<file path=xl/ctrlProps/ctrlProp232.xml><?xml version="1.0" encoding="utf-8"?>
<formControlPr xmlns="http://schemas.microsoft.com/office/spreadsheetml/2009/9/main" objectType="CheckBox" fmlaLink="$M$106" lockText="1" noThreeD="1"/>
</file>

<file path=xl/ctrlProps/ctrlProp233.xml><?xml version="1.0" encoding="utf-8"?>
<formControlPr xmlns="http://schemas.microsoft.com/office/spreadsheetml/2009/9/main" objectType="CheckBox" fmlaLink="$M$107" lockText="1" noThreeD="1"/>
</file>

<file path=xl/ctrlProps/ctrlProp234.xml><?xml version="1.0" encoding="utf-8"?>
<formControlPr xmlns="http://schemas.microsoft.com/office/spreadsheetml/2009/9/main" objectType="CheckBox" fmlaLink="$M$108" lockText="1" noThreeD="1"/>
</file>

<file path=xl/ctrlProps/ctrlProp235.xml><?xml version="1.0" encoding="utf-8"?>
<formControlPr xmlns="http://schemas.microsoft.com/office/spreadsheetml/2009/9/main" objectType="CheckBox" fmlaLink="$M$109" lockText="1" noThreeD="1"/>
</file>

<file path=xl/ctrlProps/ctrlProp236.xml><?xml version="1.0" encoding="utf-8"?>
<formControlPr xmlns="http://schemas.microsoft.com/office/spreadsheetml/2009/9/main" objectType="CheckBox" fmlaLink="$M$110" lockText="1" noThreeD="1"/>
</file>

<file path=xl/ctrlProps/ctrlProp237.xml><?xml version="1.0" encoding="utf-8"?>
<formControlPr xmlns="http://schemas.microsoft.com/office/spreadsheetml/2009/9/main" objectType="CheckBox" fmlaLink="$M$111" lockText="1" noThreeD="1"/>
</file>

<file path=xl/ctrlProps/ctrlProp238.xml><?xml version="1.0" encoding="utf-8"?>
<formControlPr xmlns="http://schemas.microsoft.com/office/spreadsheetml/2009/9/main" objectType="CheckBox" fmlaLink="$M$112" lockText="1" noThreeD="1"/>
</file>

<file path=xl/ctrlProps/ctrlProp239.xml><?xml version="1.0" encoding="utf-8"?>
<formControlPr xmlns="http://schemas.microsoft.com/office/spreadsheetml/2009/9/main" objectType="CheckBox" fmlaLink="$M$122" lockText="1" noThreeD="1"/>
</file>

<file path=xl/ctrlProps/ctrlProp24.xml><?xml version="1.0" encoding="utf-8"?>
<formControlPr xmlns="http://schemas.microsoft.com/office/spreadsheetml/2009/9/main" objectType="CheckBox" fmlaLink="$K$145" lockText="1" noThreeD="1"/>
</file>

<file path=xl/ctrlProps/ctrlProp240.xml><?xml version="1.0" encoding="utf-8"?>
<formControlPr xmlns="http://schemas.microsoft.com/office/spreadsheetml/2009/9/main" objectType="CheckBox" fmlaLink="$M$123" lockText="1" noThreeD="1"/>
</file>

<file path=xl/ctrlProps/ctrlProp241.xml><?xml version="1.0" encoding="utf-8"?>
<formControlPr xmlns="http://schemas.microsoft.com/office/spreadsheetml/2009/9/main" objectType="CheckBox" fmlaLink="$M$124" lockText="1" noThreeD="1"/>
</file>

<file path=xl/ctrlProps/ctrlProp242.xml><?xml version="1.0" encoding="utf-8"?>
<formControlPr xmlns="http://schemas.microsoft.com/office/spreadsheetml/2009/9/main" objectType="CheckBox" fmlaLink="$M$125" lockText="1" noThreeD="1"/>
</file>

<file path=xl/ctrlProps/ctrlProp243.xml><?xml version="1.0" encoding="utf-8"?>
<formControlPr xmlns="http://schemas.microsoft.com/office/spreadsheetml/2009/9/main" objectType="CheckBox" fmlaLink="$M$126" lockText="1" noThreeD="1"/>
</file>

<file path=xl/ctrlProps/ctrlProp244.xml><?xml version="1.0" encoding="utf-8"?>
<formControlPr xmlns="http://schemas.microsoft.com/office/spreadsheetml/2009/9/main" objectType="CheckBox" fmlaLink="$M$127" lockText="1" noThreeD="1"/>
</file>

<file path=xl/ctrlProps/ctrlProp245.xml><?xml version="1.0" encoding="utf-8"?>
<formControlPr xmlns="http://schemas.microsoft.com/office/spreadsheetml/2009/9/main" objectType="CheckBox" fmlaLink="$M$128" lockText="1" noThreeD="1"/>
</file>

<file path=xl/ctrlProps/ctrlProp246.xml><?xml version="1.0" encoding="utf-8"?>
<formControlPr xmlns="http://schemas.microsoft.com/office/spreadsheetml/2009/9/main" objectType="CheckBox" fmlaLink="$M$129" lockText="1" noThreeD="1"/>
</file>

<file path=xl/ctrlProps/ctrlProp247.xml><?xml version="1.0" encoding="utf-8"?>
<formControlPr xmlns="http://schemas.microsoft.com/office/spreadsheetml/2009/9/main" objectType="CheckBox" fmlaLink="$M$130" lockText="1" noThreeD="1"/>
</file>

<file path=xl/ctrlProps/ctrlProp248.xml><?xml version="1.0" encoding="utf-8"?>
<formControlPr xmlns="http://schemas.microsoft.com/office/spreadsheetml/2009/9/main" objectType="CheckBox" fmlaLink="$M$131" lockText="1" noThreeD="1"/>
</file>

<file path=xl/ctrlProps/ctrlProp249.xml><?xml version="1.0" encoding="utf-8"?>
<formControlPr xmlns="http://schemas.microsoft.com/office/spreadsheetml/2009/9/main" objectType="CheckBox" fmlaLink="$M$132" lockText="1" noThreeD="1"/>
</file>

<file path=xl/ctrlProps/ctrlProp25.xml><?xml version="1.0" encoding="utf-8"?>
<formControlPr xmlns="http://schemas.microsoft.com/office/spreadsheetml/2009/9/main" objectType="CheckBox" fmlaLink="$K$146" lockText="1" noThreeD="1"/>
</file>

<file path=xl/ctrlProps/ctrlProp250.xml><?xml version="1.0" encoding="utf-8"?>
<formControlPr xmlns="http://schemas.microsoft.com/office/spreadsheetml/2009/9/main" objectType="CheckBox" fmlaLink="$M$133" lockText="1" noThreeD="1"/>
</file>

<file path=xl/ctrlProps/ctrlProp251.xml><?xml version="1.0" encoding="utf-8"?>
<formControlPr xmlns="http://schemas.microsoft.com/office/spreadsheetml/2009/9/main" objectType="CheckBox" fmlaLink="$M$134" lockText="1" noThreeD="1"/>
</file>

<file path=xl/ctrlProps/ctrlProp252.xml><?xml version="1.0" encoding="utf-8"?>
<formControlPr xmlns="http://schemas.microsoft.com/office/spreadsheetml/2009/9/main" objectType="CheckBox" fmlaLink="$M$135" lockText="1" noThreeD="1"/>
</file>

<file path=xl/ctrlProps/ctrlProp253.xml><?xml version="1.0" encoding="utf-8"?>
<formControlPr xmlns="http://schemas.microsoft.com/office/spreadsheetml/2009/9/main" objectType="CheckBox" fmlaLink="$M$136" lockText="1" noThreeD="1"/>
</file>

<file path=xl/ctrlProps/ctrlProp254.xml><?xml version="1.0" encoding="utf-8"?>
<formControlPr xmlns="http://schemas.microsoft.com/office/spreadsheetml/2009/9/main" objectType="CheckBox" fmlaLink="$M$146" lockText="1" noThreeD="1"/>
</file>

<file path=xl/ctrlProps/ctrlProp255.xml><?xml version="1.0" encoding="utf-8"?>
<formControlPr xmlns="http://schemas.microsoft.com/office/spreadsheetml/2009/9/main" objectType="CheckBox" fmlaLink="$M$147" lockText="1" noThreeD="1"/>
</file>

<file path=xl/ctrlProps/ctrlProp256.xml><?xml version="1.0" encoding="utf-8"?>
<formControlPr xmlns="http://schemas.microsoft.com/office/spreadsheetml/2009/9/main" objectType="CheckBox" fmlaLink="$M$148" lockText="1" noThreeD="1"/>
</file>

<file path=xl/ctrlProps/ctrlProp257.xml><?xml version="1.0" encoding="utf-8"?>
<formControlPr xmlns="http://schemas.microsoft.com/office/spreadsheetml/2009/9/main" objectType="CheckBox" fmlaLink="$M$149" lockText="1" noThreeD="1"/>
</file>

<file path=xl/ctrlProps/ctrlProp258.xml><?xml version="1.0" encoding="utf-8"?>
<formControlPr xmlns="http://schemas.microsoft.com/office/spreadsheetml/2009/9/main" objectType="CheckBox" fmlaLink="$M$150" lockText="1" noThreeD="1"/>
</file>

<file path=xl/ctrlProps/ctrlProp259.xml><?xml version="1.0" encoding="utf-8"?>
<formControlPr xmlns="http://schemas.microsoft.com/office/spreadsheetml/2009/9/main" objectType="CheckBox" fmlaLink="$M$151" lockText="1" noThreeD="1"/>
</file>

<file path=xl/ctrlProps/ctrlProp26.xml><?xml version="1.0" encoding="utf-8"?>
<formControlPr xmlns="http://schemas.microsoft.com/office/spreadsheetml/2009/9/main" objectType="CheckBox" fmlaLink="$K$147" lockText="1" noThreeD="1"/>
</file>

<file path=xl/ctrlProps/ctrlProp260.xml><?xml version="1.0" encoding="utf-8"?>
<formControlPr xmlns="http://schemas.microsoft.com/office/spreadsheetml/2009/9/main" objectType="CheckBox" fmlaLink="$M$152" lockText="1" noThreeD="1"/>
</file>

<file path=xl/ctrlProps/ctrlProp261.xml><?xml version="1.0" encoding="utf-8"?>
<formControlPr xmlns="http://schemas.microsoft.com/office/spreadsheetml/2009/9/main" objectType="CheckBox" fmlaLink="$M$153" lockText="1" noThreeD="1"/>
</file>

<file path=xl/ctrlProps/ctrlProp262.xml><?xml version="1.0" encoding="utf-8"?>
<formControlPr xmlns="http://schemas.microsoft.com/office/spreadsheetml/2009/9/main" objectType="CheckBox" fmlaLink="$M$154" lockText="1" noThreeD="1"/>
</file>

<file path=xl/ctrlProps/ctrlProp263.xml><?xml version="1.0" encoding="utf-8"?>
<formControlPr xmlns="http://schemas.microsoft.com/office/spreadsheetml/2009/9/main" objectType="CheckBox" fmlaLink="$M$155" lockText="1" noThreeD="1"/>
</file>

<file path=xl/ctrlProps/ctrlProp264.xml><?xml version="1.0" encoding="utf-8"?>
<formControlPr xmlns="http://schemas.microsoft.com/office/spreadsheetml/2009/9/main" objectType="CheckBox" fmlaLink="$M$156" lockText="1" noThreeD="1"/>
</file>

<file path=xl/ctrlProps/ctrlProp265.xml><?xml version="1.0" encoding="utf-8"?>
<formControlPr xmlns="http://schemas.microsoft.com/office/spreadsheetml/2009/9/main" objectType="CheckBox" fmlaLink="$M$157" lockText="1" noThreeD="1"/>
</file>

<file path=xl/ctrlProps/ctrlProp27.xml><?xml version="1.0" encoding="utf-8"?>
<formControlPr xmlns="http://schemas.microsoft.com/office/spreadsheetml/2009/9/main" objectType="CheckBox" fmlaLink="$K$148" lockText="1" noThreeD="1"/>
</file>

<file path=xl/ctrlProps/ctrlProp28.xml><?xml version="1.0" encoding="utf-8"?>
<formControlPr xmlns="http://schemas.microsoft.com/office/spreadsheetml/2009/9/main" objectType="CheckBox" fmlaLink="$K$149" lockText="1" noThreeD="1"/>
</file>

<file path=xl/ctrlProps/ctrlProp29.xml><?xml version="1.0" encoding="utf-8"?>
<formControlPr xmlns="http://schemas.microsoft.com/office/spreadsheetml/2009/9/main" objectType="CheckBox" fmlaLink="$K$150" lockText="1" noThreeD="1"/>
</file>

<file path=xl/ctrlProps/ctrlProp3.xml><?xml version="1.0" encoding="utf-8"?>
<formControlPr xmlns="http://schemas.microsoft.com/office/spreadsheetml/2009/9/main" objectType="CheckBox" fmlaLink="$K$122" lockText="1" noThreeD="1"/>
</file>

<file path=xl/ctrlProps/ctrlProp30.xml><?xml version="1.0" encoding="utf-8"?>
<formControlPr xmlns="http://schemas.microsoft.com/office/spreadsheetml/2009/9/main" objectType="CheckBox" fmlaLink="$K$152" lockText="1" noThreeD="1"/>
</file>

<file path=xl/ctrlProps/ctrlProp31.xml><?xml version="1.0" encoding="utf-8"?>
<formControlPr xmlns="http://schemas.microsoft.com/office/spreadsheetml/2009/9/main" objectType="CheckBox" fmlaLink="$K$202" lockText="1" noThreeD="1"/>
</file>

<file path=xl/ctrlProps/ctrlProp32.xml><?xml version="1.0" encoding="utf-8"?>
<formControlPr xmlns="http://schemas.microsoft.com/office/spreadsheetml/2009/9/main" objectType="CheckBox" fmlaLink="$K$203" lockText="1" noThreeD="1"/>
</file>

<file path=xl/ctrlProps/ctrlProp33.xml><?xml version="1.0" encoding="utf-8"?>
<formControlPr xmlns="http://schemas.microsoft.com/office/spreadsheetml/2009/9/main" objectType="CheckBox" fmlaLink="$K$204" lockText="1" noThreeD="1"/>
</file>

<file path=xl/ctrlProps/ctrlProp34.xml><?xml version="1.0" encoding="utf-8"?>
<formControlPr xmlns="http://schemas.microsoft.com/office/spreadsheetml/2009/9/main" objectType="CheckBox" fmlaLink="$K$205" lockText="1" noThreeD="1"/>
</file>

<file path=xl/ctrlProps/ctrlProp35.xml><?xml version="1.0" encoding="utf-8"?>
<formControlPr xmlns="http://schemas.microsoft.com/office/spreadsheetml/2009/9/main" objectType="CheckBox" fmlaLink="$K$206" lockText="1" noThreeD="1"/>
</file>

<file path=xl/ctrlProps/ctrlProp36.xml><?xml version="1.0" encoding="utf-8"?>
<formControlPr xmlns="http://schemas.microsoft.com/office/spreadsheetml/2009/9/main" objectType="CheckBox" fmlaLink="$L$8" noThreeD="1"/>
</file>

<file path=xl/ctrlProps/ctrlProp37.xml><?xml version="1.0" encoding="utf-8"?>
<formControlPr xmlns="http://schemas.microsoft.com/office/spreadsheetml/2009/9/main" objectType="CheckBox" fmlaLink="$L$15" lockText="1" noThreeD="1"/>
</file>

<file path=xl/ctrlProps/ctrlProp38.xml><?xml version="1.0" encoding="utf-8"?>
<formControlPr xmlns="http://schemas.microsoft.com/office/spreadsheetml/2009/9/main" objectType="CheckBox" fmlaLink="$L$16" lockText="1" noThreeD="1"/>
</file>

<file path=xl/ctrlProps/ctrlProp39.xml><?xml version="1.0" encoding="utf-8"?>
<formControlPr xmlns="http://schemas.microsoft.com/office/spreadsheetml/2009/9/main" objectType="CheckBox" fmlaLink="$L$17" lockText="1" noThreeD="1"/>
</file>

<file path=xl/ctrlProps/ctrlProp4.xml><?xml version="1.0" encoding="utf-8"?>
<formControlPr xmlns="http://schemas.microsoft.com/office/spreadsheetml/2009/9/main" objectType="CheckBox" fmlaLink="$K$123" lockText="1" noThreeD="1"/>
</file>

<file path=xl/ctrlProps/ctrlProp40.xml><?xml version="1.0" encoding="utf-8"?>
<formControlPr xmlns="http://schemas.microsoft.com/office/spreadsheetml/2009/9/main" objectType="CheckBox" fmlaLink="$L$18" lockText="1" noThreeD="1"/>
</file>

<file path=xl/ctrlProps/ctrlProp41.xml><?xml version="1.0" encoding="utf-8"?>
<formControlPr xmlns="http://schemas.microsoft.com/office/spreadsheetml/2009/9/main" objectType="CheckBox" fmlaLink="$L$19" lockText="1" noThreeD="1"/>
</file>

<file path=xl/ctrlProps/ctrlProp42.xml><?xml version="1.0" encoding="utf-8"?>
<formControlPr xmlns="http://schemas.microsoft.com/office/spreadsheetml/2009/9/main" objectType="CheckBox" fmlaLink="$L$20" lockText="1" noThreeD="1"/>
</file>

<file path=xl/ctrlProps/ctrlProp43.xml><?xml version="1.0" encoding="utf-8"?>
<formControlPr xmlns="http://schemas.microsoft.com/office/spreadsheetml/2009/9/main" objectType="CheckBox" fmlaLink="$L$21" lockText="1" noThreeD="1"/>
</file>

<file path=xl/ctrlProps/ctrlProp44.xml><?xml version="1.0" encoding="utf-8"?>
<formControlPr xmlns="http://schemas.microsoft.com/office/spreadsheetml/2009/9/main" objectType="CheckBox" fmlaLink="$L$22" lockText="1" noThreeD="1"/>
</file>

<file path=xl/ctrlProps/ctrlProp45.xml><?xml version="1.0" encoding="utf-8"?>
<formControlPr xmlns="http://schemas.microsoft.com/office/spreadsheetml/2009/9/main" objectType="CheckBox" fmlaLink="$L$23" lockText="1" noThreeD="1"/>
</file>

<file path=xl/ctrlProps/ctrlProp46.xml><?xml version="1.0" encoding="utf-8"?>
<formControlPr xmlns="http://schemas.microsoft.com/office/spreadsheetml/2009/9/main" objectType="CheckBox" fmlaLink="$L$24" lockText="1" noThreeD="1"/>
</file>

<file path=xl/ctrlProps/ctrlProp47.xml><?xml version="1.0" encoding="utf-8"?>
<formControlPr xmlns="http://schemas.microsoft.com/office/spreadsheetml/2009/9/main" objectType="CheckBox" fmlaLink="$L$36" lockText="1" noThreeD="1"/>
</file>

<file path=xl/ctrlProps/ctrlProp48.xml><?xml version="1.0" encoding="utf-8"?>
<formControlPr xmlns="http://schemas.microsoft.com/office/spreadsheetml/2009/9/main" objectType="CheckBox" fmlaLink="$L$37" lockText="1" noThreeD="1"/>
</file>

<file path=xl/ctrlProps/ctrlProp49.xml><?xml version="1.0" encoding="utf-8"?>
<formControlPr xmlns="http://schemas.microsoft.com/office/spreadsheetml/2009/9/main" objectType="CheckBox" fmlaLink="$L$38" lockText="1" noThreeD="1"/>
</file>

<file path=xl/ctrlProps/ctrlProp5.xml><?xml version="1.0" encoding="utf-8"?>
<formControlPr xmlns="http://schemas.microsoft.com/office/spreadsheetml/2009/9/main" objectType="CheckBox" fmlaLink="$K$124" lockText="1" noThreeD="1"/>
</file>

<file path=xl/ctrlProps/ctrlProp50.xml><?xml version="1.0" encoding="utf-8"?>
<formControlPr xmlns="http://schemas.microsoft.com/office/spreadsheetml/2009/9/main" objectType="CheckBox" fmlaLink="$L$39" lockText="1" noThreeD="1"/>
</file>

<file path=xl/ctrlProps/ctrlProp51.xml><?xml version="1.0" encoding="utf-8"?>
<formControlPr xmlns="http://schemas.microsoft.com/office/spreadsheetml/2009/9/main" objectType="CheckBox" fmlaLink="$L$40" lockText="1" noThreeD="1"/>
</file>

<file path=xl/ctrlProps/ctrlProp52.xml><?xml version="1.0" encoding="utf-8"?>
<formControlPr xmlns="http://schemas.microsoft.com/office/spreadsheetml/2009/9/main" objectType="CheckBox" fmlaLink="$L$42" lockText="1" noThreeD="1"/>
</file>

<file path=xl/ctrlProps/ctrlProp53.xml><?xml version="1.0" encoding="utf-8"?>
<formControlPr xmlns="http://schemas.microsoft.com/office/spreadsheetml/2009/9/main" objectType="CheckBox" fmlaLink="$L$43" lockText="1" noThreeD="1"/>
</file>

<file path=xl/ctrlProps/ctrlProp54.xml><?xml version="1.0" encoding="utf-8"?>
<formControlPr xmlns="http://schemas.microsoft.com/office/spreadsheetml/2009/9/main" objectType="CheckBox" fmlaLink="$L$44" lockText="1" noThreeD="1"/>
</file>

<file path=xl/ctrlProps/ctrlProp55.xml><?xml version="1.0" encoding="utf-8"?>
<formControlPr xmlns="http://schemas.microsoft.com/office/spreadsheetml/2009/9/main" objectType="CheckBox" fmlaLink="$L$45" lockText="1" noThreeD="1"/>
</file>

<file path=xl/ctrlProps/ctrlProp56.xml><?xml version="1.0" encoding="utf-8"?>
<formControlPr xmlns="http://schemas.microsoft.com/office/spreadsheetml/2009/9/main" objectType="CheckBox" fmlaLink="$L$46" lockText="1" noThreeD="1"/>
</file>

<file path=xl/ctrlProps/ctrlProp57.xml><?xml version="1.0" encoding="utf-8"?>
<formControlPr xmlns="http://schemas.microsoft.com/office/spreadsheetml/2009/9/main" objectType="CheckBox" fmlaLink="$L$47" lockText="1" noThreeD="1"/>
</file>

<file path=xl/ctrlProps/ctrlProp58.xml><?xml version="1.0" encoding="utf-8"?>
<formControlPr xmlns="http://schemas.microsoft.com/office/spreadsheetml/2009/9/main" objectType="CheckBox" fmlaLink="$L$48" lockText="1" noThreeD="1"/>
</file>

<file path=xl/ctrlProps/ctrlProp59.xml><?xml version="1.0" encoding="utf-8"?>
<formControlPr xmlns="http://schemas.microsoft.com/office/spreadsheetml/2009/9/main" objectType="CheckBox" fmlaLink="$L$68" lockText="1" noThreeD="1"/>
</file>

<file path=xl/ctrlProps/ctrlProp6.xml><?xml version="1.0" encoding="utf-8"?>
<formControlPr xmlns="http://schemas.microsoft.com/office/spreadsheetml/2009/9/main" objectType="CheckBox" fmlaLink="$K$125" lockText="1" noThreeD="1"/>
</file>

<file path=xl/ctrlProps/ctrlProp60.xml><?xml version="1.0" encoding="utf-8"?>
<formControlPr xmlns="http://schemas.microsoft.com/office/spreadsheetml/2009/9/main" objectType="CheckBox" fmlaLink="$L$69" lockText="1" noThreeD="1"/>
</file>

<file path=xl/ctrlProps/ctrlProp61.xml><?xml version="1.0" encoding="utf-8"?>
<formControlPr xmlns="http://schemas.microsoft.com/office/spreadsheetml/2009/9/main" objectType="CheckBox" fmlaLink="$L$70" lockText="1" noThreeD="1"/>
</file>

<file path=xl/ctrlProps/ctrlProp62.xml><?xml version="1.0" encoding="utf-8"?>
<formControlPr xmlns="http://schemas.microsoft.com/office/spreadsheetml/2009/9/main" objectType="CheckBox" fmlaLink="$L$71" lockText="1" noThreeD="1"/>
</file>

<file path=xl/ctrlProps/ctrlProp63.xml><?xml version="1.0" encoding="utf-8"?>
<formControlPr xmlns="http://schemas.microsoft.com/office/spreadsheetml/2009/9/main" objectType="CheckBox" fmlaLink="$L$72" lockText="1" noThreeD="1"/>
</file>

<file path=xl/ctrlProps/ctrlProp64.xml><?xml version="1.0" encoding="utf-8"?>
<formControlPr xmlns="http://schemas.microsoft.com/office/spreadsheetml/2009/9/main" objectType="CheckBox" fmlaLink="$L$74" lockText="1" noThreeD="1"/>
</file>

<file path=xl/ctrlProps/ctrlProp65.xml><?xml version="1.0" encoding="utf-8"?>
<formControlPr xmlns="http://schemas.microsoft.com/office/spreadsheetml/2009/9/main" objectType="CheckBox" fmlaLink="$L$75" lockText="1" noThreeD="1"/>
</file>

<file path=xl/ctrlProps/ctrlProp66.xml><?xml version="1.0" encoding="utf-8"?>
<formControlPr xmlns="http://schemas.microsoft.com/office/spreadsheetml/2009/9/main" objectType="CheckBox" fmlaLink="$L$76" lockText="1" noThreeD="1"/>
</file>

<file path=xl/ctrlProps/ctrlProp67.xml><?xml version="1.0" encoding="utf-8"?>
<formControlPr xmlns="http://schemas.microsoft.com/office/spreadsheetml/2009/9/main" objectType="CheckBox" fmlaLink="$L$77" lockText="1" noThreeD="1"/>
</file>

<file path=xl/ctrlProps/ctrlProp68.xml><?xml version="1.0" encoding="utf-8"?>
<formControlPr xmlns="http://schemas.microsoft.com/office/spreadsheetml/2009/9/main" objectType="CheckBox" fmlaLink="$L$78" lockText="1" noThreeD="1"/>
</file>

<file path=xl/ctrlProps/ctrlProp69.xml><?xml version="1.0" encoding="utf-8"?>
<formControlPr xmlns="http://schemas.microsoft.com/office/spreadsheetml/2009/9/main" objectType="CheckBox" fmlaLink="$L$79" lockText="1" noThreeD="1"/>
</file>

<file path=xl/ctrlProps/ctrlProp7.xml><?xml version="1.0" encoding="utf-8"?>
<formControlPr xmlns="http://schemas.microsoft.com/office/spreadsheetml/2009/9/main" objectType="CheckBox" fmlaLink="$K$126" lockText="1" noThreeD="1"/>
</file>

<file path=xl/ctrlProps/ctrlProp70.xml><?xml version="1.0" encoding="utf-8"?>
<formControlPr xmlns="http://schemas.microsoft.com/office/spreadsheetml/2009/9/main" objectType="CheckBox" fmlaLink="$L$80" lockText="1" noThreeD="1"/>
</file>

<file path=xl/ctrlProps/ctrlProp71.xml><?xml version="1.0" encoding="utf-8"?>
<formControlPr xmlns="http://schemas.microsoft.com/office/spreadsheetml/2009/9/main" objectType="CheckBox" fmlaLink="$L$81" lockText="1" noThreeD="1"/>
</file>

<file path=xl/ctrlProps/ctrlProp72.xml><?xml version="1.0" encoding="utf-8"?>
<formControlPr xmlns="http://schemas.microsoft.com/office/spreadsheetml/2009/9/main" objectType="CheckBox" fmlaLink="$L$99" lockText="1" noThreeD="1"/>
</file>

<file path=xl/ctrlProps/ctrlProp73.xml><?xml version="1.0" encoding="utf-8"?>
<formControlPr xmlns="http://schemas.microsoft.com/office/spreadsheetml/2009/9/main" objectType="CheckBox" fmlaLink="$L$100" lockText="1" noThreeD="1"/>
</file>

<file path=xl/ctrlProps/ctrlProp74.xml><?xml version="1.0" encoding="utf-8"?>
<formControlPr xmlns="http://schemas.microsoft.com/office/spreadsheetml/2009/9/main" objectType="CheckBox" fmlaLink="$L$101" lockText="1" noThreeD="1"/>
</file>

<file path=xl/ctrlProps/ctrlProp75.xml><?xml version="1.0" encoding="utf-8"?>
<formControlPr xmlns="http://schemas.microsoft.com/office/spreadsheetml/2009/9/main" objectType="CheckBox" fmlaLink="$L$102" lockText="1" noThreeD="1"/>
</file>

<file path=xl/ctrlProps/ctrlProp76.xml><?xml version="1.0" encoding="utf-8"?>
<formControlPr xmlns="http://schemas.microsoft.com/office/spreadsheetml/2009/9/main" objectType="CheckBox" fmlaLink="$L$103" lockText="1" noThreeD="1"/>
</file>

<file path=xl/ctrlProps/ctrlProp77.xml><?xml version="1.0" encoding="utf-8"?>
<formControlPr xmlns="http://schemas.microsoft.com/office/spreadsheetml/2009/9/main" objectType="CheckBox" fmlaLink="$L$105" lockText="1" noThreeD="1"/>
</file>

<file path=xl/ctrlProps/ctrlProp78.xml><?xml version="1.0" encoding="utf-8"?>
<formControlPr xmlns="http://schemas.microsoft.com/office/spreadsheetml/2009/9/main" objectType="CheckBox" fmlaLink="$L$106" lockText="1" noThreeD="1"/>
</file>

<file path=xl/ctrlProps/ctrlProp79.xml><?xml version="1.0" encoding="utf-8"?>
<formControlPr xmlns="http://schemas.microsoft.com/office/spreadsheetml/2009/9/main" objectType="CheckBox" fmlaLink="$L$107" lockText="1" noThreeD="1"/>
</file>

<file path=xl/ctrlProps/ctrlProp8.xml><?xml version="1.0" encoding="utf-8"?>
<formControlPr xmlns="http://schemas.microsoft.com/office/spreadsheetml/2009/9/main" objectType="CheckBox" fmlaLink="$K$127" lockText="1" noThreeD="1"/>
</file>

<file path=xl/ctrlProps/ctrlProp80.xml><?xml version="1.0" encoding="utf-8"?>
<formControlPr xmlns="http://schemas.microsoft.com/office/spreadsheetml/2009/9/main" objectType="CheckBox" fmlaLink="$L$108" lockText="1" noThreeD="1"/>
</file>

<file path=xl/ctrlProps/ctrlProp81.xml><?xml version="1.0" encoding="utf-8"?>
<formControlPr xmlns="http://schemas.microsoft.com/office/spreadsheetml/2009/9/main" objectType="CheckBox" fmlaLink="$L$109" lockText="1" noThreeD="1"/>
</file>

<file path=xl/ctrlProps/ctrlProp82.xml><?xml version="1.0" encoding="utf-8"?>
<formControlPr xmlns="http://schemas.microsoft.com/office/spreadsheetml/2009/9/main" objectType="CheckBox" fmlaLink="$L$110" lockText="1" noThreeD="1"/>
</file>

<file path=xl/ctrlProps/ctrlProp83.xml><?xml version="1.0" encoding="utf-8"?>
<formControlPr xmlns="http://schemas.microsoft.com/office/spreadsheetml/2009/9/main" objectType="CheckBox" checked="Checked" fmlaLink="$L$111" lockText="1" noThreeD="1"/>
</file>

<file path=xl/ctrlProps/ctrlProp84.xml><?xml version="1.0" encoding="utf-8"?>
<formControlPr xmlns="http://schemas.microsoft.com/office/spreadsheetml/2009/9/main" objectType="CheckBox" fmlaLink="$L$121" lockText="1" noThreeD="1"/>
</file>

<file path=xl/ctrlProps/ctrlProp85.xml><?xml version="1.0" encoding="utf-8"?>
<formControlPr xmlns="http://schemas.microsoft.com/office/spreadsheetml/2009/9/main" objectType="CheckBox" fmlaLink="$L$122" lockText="1" noThreeD="1"/>
</file>

<file path=xl/ctrlProps/ctrlProp86.xml><?xml version="1.0" encoding="utf-8"?>
<formControlPr xmlns="http://schemas.microsoft.com/office/spreadsheetml/2009/9/main" objectType="CheckBox" fmlaLink="$L$123" lockText="1" noThreeD="1"/>
</file>

<file path=xl/ctrlProps/ctrlProp87.xml><?xml version="1.0" encoding="utf-8"?>
<formControlPr xmlns="http://schemas.microsoft.com/office/spreadsheetml/2009/9/main" objectType="CheckBox" fmlaLink="$L$124" lockText="1" noThreeD="1"/>
</file>

<file path=xl/ctrlProps/ctrlProp88.xml><?xml version="1.0" encoding="utf-8"?>
<formControlPr xmlns="http://schemas.microsoft.com/office/spreadsheetml/2009/9/main" objectType="CheckBox" fmlaLink="$L$125" lockText="1" noThreeD="1"/>
</file>

<file path=xl/ctrlProps/ctrlProp89.xml><?xml version="1.0" encoding="utf-8"?>
<formControlPr xmlns="http://schemas.microsoft.com/office/spreadsheetml/2009/9/main" objectType="CheckBox" fmlaLink="$L$126" lockText="1" noThreeD="1"/>
</file>

<file path=xl/ctrlProps/ctrlProp9.xml><?xml version="1.0" encoding="utf-8"?>
<formControlPr xmlns="http://schemas.microsoft.com/office/spreadsheetml/2009/9/main" objectType="CheckBox" fmlaLink="$K$128" lockText="1" noThreeD="1"/>
</file>

<file path=xl/ctrlProps/ctrlProp90.xml><?xml version="1.0" encoding="utf-8"?>
<formControlPr xmlns="http://schemas.microsoft.com/office/spreadsheetml/2009/9/main" objectType="CheckBox" fmlaLink="$L$127" lockText="1" noThreeD="1"/>
</file>

<file path=xl/ctrlProps/ctrlProp91.xml><?xml version="1.0" encoding="utf-8"?>
<formControlPr xmlns="http://schemas.microsoft.com/office/spreadsheetml/2009/9/main" objectType="CheckBox" fmlaLink="$L$128" lockText="1" noThreeD="1"/>
</file>

<file path=xl/ctrlProps/ctrlProp92.xml><?xml version="1.0" encoding="utf-8"?>
<formControlPr xmlns="http://schemas.microsoft.com/office/spreadsheetml/2009/9/main" objectType="CheckBox" fmlaLink="$L$129" lockText="1" noThreeD="1"/>
</file>

<file path=xl/ctrlProps/ctrlProp93.xml><?xml version="1.0" encoding="utf-8"?>
<formControlPr xmlns="http://schemas.microsoft.com/office/spreadsheetml/2009/9/main" objectType="CheckBox" fmlaLink="$L$130" lockText="1" noThreeD="1"/>
</file>

<file path=xl/ctrlProps/ctrlProp94.xml><?xml version="1.0" encoding="utf-8"?>
<formControlPr xmlns="http://schemas.microsoft.com/office/spreadsheetml/2009/9/main" objectType="CheckBox" fmlaLink="$L$131" lockText="1" noThreeD="1"/>
</file>

<file path=xl/ctrlProps/ctrlProp95.xml><?xml version="1.0" encoding="utf-8"?>
<formControlPr xmlns="http://schemas.microsoft.com/office/spreadsheetml/2009/9/main" objectType="CheckBox" fmlaLink="$L$133" lockText="1" noThreeD="1"/>
</file>

<file path=xl/ctrlProps/ctrlProp96.xml><?xml version="1.0" encoding="utf-8"?>
<formControlPr xmlns="http://schemas.microsoft.com/office/spreadsheetml/2009/9/main" objectType="CheckBox" fmlaLink="$L$134" lockText="1" noThreeD="1"/>
</file>

<file path=xl/ctrlProps/ctrlProp97.xml><?xml version="1.0" encoding="utf-8"?>
<formControlPr xmlns="http://schemas.microsoft.com/office/spreadsheetml/2009/9/main" objectType="CheckBox" fmlaLink="$L$135" lockText="1" noThreeD="1"/>
</file>

<file path=xl/ctrlProps/ctrlProp98.xml><?xml version="1.0" encoding="utf-8"?>
<formControlPr xmlns="http://schemas.microsoft.com/office/spreadsheetml/2009/9/main" objectType="CheckBox" fmlaLink="$L$136" lockText="1" noThreeD="1"/>
</file>

<file path=xl/ctrlProps/ctrlProp99.xml><?xml version="1.0" encoding="utf-8"?>
<formControlPr xmlns="http://schemas.microsoft.com/office/spreadsheetml/2009/9/main" objectType="CheckBox" fmlaLink="$L$13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22</xdr:row>
      <xdr:rowOff>85725</xdr:rowOff>
    </xdr:from>
    <xdr:to>
      <xdr:col>3</xdr:col>
      <xdr:colOff>3361377</xdr:colOff>
      <xdr:row>23</xdr:row>
      <xdr:rowOff>28551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5648325"/>
          <a:ext cx="7590477" cy="190476"/>
        </a:xfrm>
        <a:prstGeom prst="rect">
          <a:avLst/>
        </a:prstGeom>
      </xdr:spPr>
    </xdr:pic>
    <xdr:clientData/>
  </xdr:twoCellAnchor>
  <xdr:twoCellAnchor editAs="oneCell">
    <xdr:from>
      <xdr:col>1</xdr:col>
      <xdr:colOff>47625</xdr:colOff>
      <xdr:row>58</xdr:row>
      <xdr:rowOff>76200</xdr:rowOff>
    </xdr:from>
    <xdr:to>
      <xdr:col>4</xdr:col>
      <xdr:colOff>587189</xdr:colOff>
      <xdr:row>63</xdr:row>
      <xdr:rowOff>121024</xdr:rowOff>
    </xdr:to>
    <xdr:pic>
      <xdr:nvPicPr>
        <xdr:cNvPr id="9" name="Grafik 8"/>
        <xdr:cNvPicPr>
          <a:picLocks noChangeAspect="1"/>
        </xdr:cNvPicPr>
      </xdr:nvPicPr>
      <xdr:blipFill rotWithShape="1">
        <a:blip xmlns:r="http://schemas.openxmlformats.org/officeDocument/2006/relationships" r:embed="rId2"/>
        <a:srcRect l="2842" t="65112" r="19377" b="17423"/>
        <a:stretch/>
      </xdr:blipFill>
      <xdr:spPr>
        <a:xfrm>
          <a:off x="200025" y="14554200"/>
          <a:ext cx="10112189" cy="1283074"/>
        </a:xfrm>
        <a:prstGeom prst="rect">
          <a:avLst/>
        </a:prstGeom>
      </xdr:spPr>
    </xdr:pic>
    <xdr:clientData/>
  </xdr:twoCellAnchor>
  <xdr:twoCellAnchor editAs="oneCell">
    <xdr:from>
      <xdr:col>1</xdr:col>
      <xdr:colOff>19050</xdr:colOff>
      <xdr:row>79</xdr:row>
      <xdr:rowOff>114300</xdr:rowOff>
    </xdr:from>
    <xdr:to>
      <xdr:col>4</xdr:col>
      <xdr:colOff>41460</xdr:colOff>
      <xdr:row>88</xdr:row>
      <xdr:rowOff>210300</xdr:rowOff>
    </xdr:to>
    <xdr:pic>
      <xdr:nvPicPr>
        <xdr:cNvPr id="10" name="Grafik 9"/>
        <xdr:cNvPicPr>
          <a:picLocks noChangeAspect="1"/>
        </xdr:cNvPicPr>
      </xdr:nvPicPr>
      <xdr:blipFill rotWithShape="1">
        <a:blip xmlns:r="http://schemas.openxmlformats.org/officeDocument/2006/relationships" r:embed="rId3"/>
        <a:srcRect l="2412" t="45349" r="33072" b="21711"/>
        <a:stretch/>
      </xdr:blipFill>
      <xdr:spPr>
        <a:xfrm>
          <a:off x="171450" y="19792950"/>
          <a:ext cx="9595035" cy="2324850"/>
        </a:xfrm>
        <a:prstGeom prst="rect">
          <a:avLst/>
        </a:prstGeom>
      </xdr:spPr>
    </xdr:pic>
    <xdr:clientData/>
  </xdr:twoCellAnchor>
  <xdr:twoCellAnchor editAs="oneCell">
    <xdr:from>
      <xdr:col>1</xdr:col>
      <xdr:colOff>0</xdr:colOff>
      <xdr:row>0</xdr:row>
      <xdr:rowOff>0</xdr:rowOff>
    </xdr:from>
    <xdr:to>
      <xdr:col>2</xdr:col>
      <xdr:colOff>1575956</xdr:colOff>
      <xdr:row>0</xdr:row>
      <xdr:rowOff>504000</xdr:rowOff>
    </xdr:to>
    <xdr:pic>
      <xdr:nvPicPr>
        <xdr:cNvPr id="6" name="Grafik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0"/>
          <a:ext cx="2261756"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1575956</xdr:colOff>
      <xdr:row>1</xdr:row>
      <xdr:rowOff>19812</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882" y="0"/>
          <a:ext cx="3200809" cy="50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92778</xdr:colOff>
      <xdr:row>0</xdr:row>
      <xdr:rowOff>504000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676" y="0"/>
          <a:ext cx="2438809" cy="50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2533650</xdr:colOff>
          <xdr:row>119</xdr:row>
          <xdr:rowOff>57150</xdr:rowOff>
        </xdr:from>
        <xdr:to>
          <xdr:col>3</xdr:col>
          <xdr:colOff>2838450</xdr:colOff>
          <xdr:row>119</xdr:row>
          <xdr:rowOff>266700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120</xdr:row>
          <xdr:rowOff>57150</xdr:rowOff>
        </xdr:from>
        <xdr:to>
          <xdr:col>3</xdr:col>
          <xdr:colOff>2838450</xdr:colOff>
          <xdr:row>120</xdr:row>
          <xdr:rowOff>266700</xdr:rowOff>
        </xdr:to>
        <xdr:sp macro=""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121</xdr:row>
          <xdr:rowOff>57150</xdr:rowOff>
        </xdr:from>
        <xdr:to>
          <xdr:col>3</xdr:col>
          <xdr:colOff>2838450</xdr:colOff>
          <xdr:row>121</xdr:row>
          <xdr:rowOff>266700</xdr:rowOff>
        </xdr:to>
        <xdr:sp macro=""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122</xdr:row>
          <xdr:rowOff>57150</xdr:rowOff>
        </xdr:from>
        <xdr:to>
          <xdr:col>3</xdr:col>
          <xdr:colOff>2838450</xdr:colOff>
          <xdr:row>122</xdr:row>
          <xdr:rowOff>266700</xdr:rowOff>
        </xdr:to>
        <xdr:sp macro=""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123</xdr:row>
          <xdr:rowOff>57150</xdr:rowOff>
        </xdr:from>
        <xdr:to>
          <xdr:col>3</xdr:col>
          <xdr:colOff>2838450</xdr:colOff>
          <xdr:row>123</xdr:row>
          <xdr:rowOff>266700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124</xdr:row>
          <xdr:rowOff>57150</xdr:rowOff>
        </xdr:from>
        <xdr:to>
          <xdr:col>3</xdr:col>
          <xdr:colOff>2838450</xdr:colOff>
          <xdr:row>124</xdr:row>
          <xdr:rowOff>266700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125</xdr:row>
          <xdr:rowOff>57150</xdr:rowOff>
        </xdr:from>
        <xdr:to>
          <xdr:col>3</xdr:col>
          <xdr:colOff>2838450</xdr:colOff>
          <xdr:row>125</xdr:row>
          <xdr:rowOff>266700</xdr:rowOff>
        </xdr:to>
        <xdr:sp macro=""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126</xdr:row>
          <xdr:rowOff>57150</xdr:rowOff>
        </xdr:from>
        <xdr:to>
          <xdr:col>3</xdr:col>
          <xdr:colOff>2838450</xdr:colOff>
          <xdr:row>126</xdr:row>
          <xdr:rowOff>266700</xdr:rowOff>
        </xdr:to>
        <xdr:sp macro="" textlink="">
          <xdr:nvSpPr>
            <xdr:cNvPr id="3119" name="Check Box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127</xdr:row>
          <xdr:rowOff>57150</xdr:rowOff>
        </xdr:from>
        <xdr:to>
          <xdr:col>3</xdr:col>
          <xdr:colOff>2838450</xdr:colOff>
          <xdr:row>127</xdr:row>
          <xdr:rowOff>266700</xdr:rowOff>
        </xdr:to>
        <xdr:sp macro=""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128</xdr:row>
          <xdr:rowOff>57150</xdr:rowOff>
        </xdr:from>
        <xdr:to>
          <xdr:col>3</xdr:col>
          <xdr:colOff>2838450</xdr:colOff>
          <xdr:row>128</xdr:row>
          <xdr:rowOff>266700</xdr:rowOff>
        </xdr:to>
        <xdr:sp macro=""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129</xdr:row>
          <xdr:rowOff>57150</xdr:rowOff>
        </xdr:from>
        <xdr:to>
          <xdr:col>3</xdr:col>
          <xdr:colOff>2838450</xdr:colOff>
          <xdr:row>129</xdr:row>
          <xdr:rowOff>266700</xdr:rowOff>
        </xdr:to>
        <xdr:sp macro="" textlink="">
          <xdr:nvSpPr>
            <xdr:cNvPr id="3122" name="Check Box 50"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130</xdr:row>
          <xdr:rowOff>57150</xdr:rowOff>
        </xdr:from>
        <xdr:to>
          <xdr:col>3</xdr:col>
          <xdr:colOff>2838450</xdr:colOff>
          <xdr:row>130</xdr:row>
          <xdr:rowOff>266700</xdr:rowOff>
        </xdr:to>
        <xdr:sp macro="" textlink="">
          <xdr:nvSpPr>
            <xdr:cNvPr id="3123" name="Check Box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131</xdr:row>
          <xdr:rowOff>57150</xdr:rowOff>
        </xdr:from>
        <xdr:to>
          <xdr:col>3</xdr:col>
          <xdr:colOff>2838450</xdr:colOff>
          <xdr:row>131</xdr:row>
          <xdr:rowOff>266700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132</xdr:row>
          <xdr:rowOff>57150</xdr:rowOff>
        </xdr:from>
        <xdr:to>
          <xdr:col>3</xdr:col>
          <xdr:colOff>2838450</xdr:colOff>
          <xdr:row>132</xdr:row>
          <xdr:rowOff>266700</xdr:rowOff>
        </xdr:to>
        <xdr:sp macro="" textlink="">
          <xdr:nvSpPr>
            <xdr:cNvPr id="3125" name="Check Box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134</xdr:row>
          <xdr:rowOff>57150</xdr:rowOff>
        </xdr:from>
        <xdr:to>
          <xdr:col>3</xdr:col>
          <xdr:colOff>2838450</xdr:colOff>
          <xdr:row>134</xdr:row>
          <xdr:rowOff>266700</xdr:rowOff>
        </xdr:to>
        <xdr:sp macro="" textlink="">
          <xdr:nvSpPr>
            <xdr:cNvPr id="3126" name="Check Box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135</xdr:row>
          <xdr:rowOff>57150</xdr:rowOff>
        </xdr:from>
        <xdr:to>
          <xdr:col>3</xdr:col>
          <xdr:colOff>2838450</xdr:colOff>
          <xdr:row>135</xdr:row>
          <xdr:rowOff>266700</xdr:rowOff>
        </xdr:to>
        <xdr:sp macro="" textlink="">
          <xdr:nvSpPr>
            <xdr:cNvPr id="3127" name="Check Box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136</xdr:row>
          <xdr:rowOff>57150</xdr:rowOff>
        </xdr:from>
        <xdr:to>
          <xdr:col>3</xdr:col>
          <xdr:colOff>2838450</xdr:colOff>
          <xdr:row>136</xdr:row>
          <xdr:rowOff>266700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137</xdr:row>
          <xdr:rowOff>57150</xdr:rowOff>
        </xdr:from>
        <xdr:to>
          <xdr:col>3</xdr:col>
          <xdr:colOff>2838450</xdr:colOff>
          <xdr:row>137</xdr:row>
          <xdr:rowOff>266700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138</xdr:row>
          <xdr:rowOff>57150</xdr:rowOff>
        </xdr:from>
        <xdr:to>
          <xdr:col>3</xdr:col>
          <xdr:colOff>2838450</xdr:colOff>
          <xdr:row>138</xdr:row>
          <xdr:rowOff>266700</xdr:rowOff>
        </xdr:to>
        <xdr:sp macro="" textlink="">
          <xdr:nvSpPr>
            <xdr:cNvPr id="3130" name="Check Box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139</xdr:row>
          <xdr:rowOff>57150</xdr:rowOff>
        </xdr:from>
        <xdr:to>
          <xdr:col>3</xdr:col>
          <xdr:colOff>2838450</xdr:colOff>
          <xdr:row>139</xdr:row>
          <xdr:rowOff>266700</xdr:rowOff>
        </xdr:to>
        <xdr:sp macro="" textlink="">
          <xdr:nvSpPr>
            <xdr:cNvPr id="3131" name="Check Box 59"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140</xdr:row>
          <xdr:rowOff>57150</xdr:rowOff>
        </xdr:from>
        <xdr:to>
          <xdr:col>3</xdr:col>
          <xdr:colOff>2838450</xdr:colOff>
          <xdr:row>140</xdr:row>
          <xdr:rowOff>266700</xdr:rowOff>
        </xdr:to>
        <xdr:sp macro="" textlink="">
          <xdr:nvSpPr>
            <xdr:cNvPr id="3132" name="Check Box 60" hidden="1">
              <a:extLst>
                <a:ext uri="{63B3BB69-23CF-44E3-9099-C40C66FF867C}">
                  <a14:compatExt spid="_x0000_s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141</xdr:row>
          <xdr:rowOff>57150</xdr:rowOff>
        </xdr:from>
        <xdr:to>
          <xdr:col>3</xdr:col>
          <xdr:colOff>2838450</xdr:colOff>
          <xdr:row>141</xdr:row>
          <xdr:rowOff>266700</xdr:rowOff>
        </xdr:to>
        <xdr:sp macro="" textlink="">
          <xdr:nvSpPr>
            <xdr:cNvPr id="3133" name="Check Box 61" hidden="1">
              <a:extLst>
                <a:ext uri="{63B3BB69-23CF-44E3-9099-C40C66FF867C}">
                  <a14:compatExt spid="_x0000_s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143</xdr:row>
          <xdr:rowOff>57150</xdr:rowOff>
        </xdr:from>
        <xdr:to>
          <xdr:col>3</xdr:col>
          <xdr:colOff>2838450</xdr:colOff>
          <xdr:row>143</xdr:row>
          <xdr:rowOff>266700</xdr:rowOff>
        </xdr:to>
        <xdr:sp macro="" textlink="">
          <xdr:nvSpPr>
            <xdr:cNvPr id="3134" name="Check Box 62"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144</xdr:row>
          <xdr:rowOff>57150</xdr:rowOff>
        </xdr:from>
        <xdr:to>
          <xdr:col>3</xdr:col>
          <xdr:colOff>2838450</xdr:colOff>
          <xdr:row>144</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145</xdr:row>
          <xdr:rowOff>57150</xdr:rowOff>
        </xdr:from>
        <xdr:to>
          <xdr:col>3</xdr:col>
          <xdr:colOff>2838450</xdr:colOff>
          <xdr:row>145</xdr:row>
          <xdr:rowOff>266700</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146</xdr:row>
          <xdr:rowOff>57150</xdr:rowOff>
        </xdr:from>
        <xdr:to>
          <xdr:col>3</xdr:col>
          <xdr:colOff>2838450</xdr:colOff>
          <xdr:row>146</xdr:row>
          <xdr:rowOff>266700</xdr:rowOff>
        </xdr:to>
        <xdr:sp macro="" textlink="">
          <xdr:nvSpPr>
            <xdr:cNvPr id="3137" name="Check Box 65" hidden="1">
              <a:extLst>
                <a:ext uri="{63B3BB69-23CF-44E3-9099-C40C66FF867C}">
                  <a14:compatExt spid="_x0000_s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147</xdr:row>
          <xdr:rowOff>57150</xdr:rowOff>
        </xdr:from>
        <xdr:to>
          <xdr:col>3</xdr:col>
          <xdr:colOff>2838450</xdr:colOff>
          <xdr:row>147</xdr:row>
          <xdr:rowOff>266700</xdr:rowOff>
        </xdr:to>
        <xdr:sp macro=""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148</xdr:row>
          <xdr:rowOff>57150</xdr:rowOff>
        </xdr:from>
        <xdr:to>
          <xdr:col>3</xdr:col>
          <xdr:colOff>2838450</xdr:colOff>
          <xdr:row>148</xdr:row>
          <xdr:rowOff>266700</xdr:rowOff>
        </xdr:to>
        <xdr:sp macro="" textlink="">
          <xdr:nvSpPr>
            <xdr:cNvPr id="3139" name="Check Box 67"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149</xdr:row>
          <xdr:rowOff>57150</xdr:rowOff>
        </xdr:from>
        <xdr:to>
          <xdr:col>3</xdr:col>
          <xdr:colOff>2838450</xdr:colOff>
          <xdr:row>149</xdr:row>
          <xdr:rowOff>266700</xdr:rowOff>
        </xdr:to>
        <xdr:sp macro="" textlink="">
          <xdr:nvSpPr>
            <xdr:cNvPr id="3140" name="Check Box 68"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151</xdr:row>
          <xdr:rowOff>57150</xdr:rowOff>
        </xdr:from>
        <xdr:to>
          <xdr:col>3</xdr:col>
          <xdr:colOff>2838450</xdr:colOff>
          <xdr:row>152</xdr:row>
          <xdr:rowOff>76200</xdr:rowOff>
        </xdr:to>
        <xdr:sp macro="" textlink="">
          <xdr:nvSpPr>
            <xdr:cNvPr id="3141" name="Check Box 69"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201</xdr:row>
          <xdr:rowOff>57150</xdr:rowOff>
        </xdr:from>
        <xdr:to>
          <xdr:col>3</xdr:col>
          <xdr:colOff>2847975</xdr:colOff>
          <xdr:row>202</xdr:row>
          <xdr:rowOff>85725</xdr:rowOff>
        </xdr:to>
        <xdr:sp macro="" textlink="">
          <xdr:nvSpPr>
            <xdr:cNvPr id="3142" name="Check Box 70" hidden="1">
              <a:extLst>
                <a:ext uri="{63B3BB69-23CF-44E3-9099-C40C66FF867C}">
                  <a14:compatExt spid="_x0000_s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202</xdr:row>
          <xdr:rowOff>57150</xdr:rowOff>
        </xdr:from>
        <xdr:to>
          <xdr:col>3</xdr:col>
          <xdr:colOff>2847975</xdr:colOff>
          <xdr:row>203</xdr:row>
          <xdr:rowOff>85725</xdr:rowOff>
        </xdr:to>
        <xdr:sp macro=""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203</xdr:row>
          <xdr:rowOff>57150</xdr:rowOff>
        </xdr:from>
        <xdr:to>
          <xdr:col>3</xdr:col>
          <xdr:colOff>2847975</xdr:colOff>
          <xdr:row>204</xdr:row>
          <xdr:rowOff>85725</xdr:rowOff>
        </xdr:to>
        <xdr:sp macro=""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204</xdr:row>
          <xdr:rowOff>57150</xdr:rowOff>
        </xdr:from>
        <xdr:to>
          <xdr:col>3</xdr:col>
          <xdr:colOff>2847975</xdr:colOff>
          <xdr:row>205</xdr:row>
          <xdr:rowOff>85725</xdr:rowOff>
        </xdr:to>
        <xdr:sp macro=""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2533650</xdr:colOff>
          <xdr:row>205</xdr:row>
          <xdr:rowOff>238125</xdr:rowOff>
        </xdr:from>
        <xdr:to>
          <xdr:col>3</xdr:col>
          <xdr:colOff>2847975</xdr:colOff>
          <xdr:row>206</xdr:row>
          <xdr:rowOff>132229</xdr:rowOff>
        </xdr:to>
        <xdr:sp macro=""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2</xdr:col>
      <xdr:colOff>174420</xdr:colOff>
      <xdr:row>0</xdr:row>
      <xdr:rowOff>504000</xdr:rowOff>
    </xdr:to>
    <xdr:pic>
      <xdr:nvPicPr>
        <xdr:cNvPr id="39" name="Grafik 3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676" y="0"/>
          <a:ext cx="2517251" cy="50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0</xdr:colOff>
          <xdr:row>7</xdr:row>
          <xdr:rowOff>647700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4</xdr:col>
          <xdr:colOff>552450</xdr:colOff>
          <xdr:row>15</xdr:row>
          <xdr:rowOff>9525</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5</xdr:col>
          <xdr:colOff>19050</xdr:colOff>
          <xdr:row>16</xdr:row>
          <xdr:rowOff>142875</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5</xdr:col>
          <xdr:colOff>0</xdr:colOff>
          <xdr:row>17</xdr:row>
          <xdr:rowOff>161925</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19050</xdr:rowOff>
        </xdr:from>
        <xdr:to>
          <xdr:col>4</xdr:col>
          <xdr:colOff>552450</xdr:colOff>
          <xdr:row>18</xdr:row>
          <xdr:rowOff>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552450</xdr:colOff>
          <xdr:row>19</xdr:row>
          <xdr:rowOff>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5</xdr:col>
          <xdr:colOff>0</xdr:colOff>
          <xdr:row>20</xdr:row>
          <xdr:rowOff>161925</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5</xdr:col>
          <xdr:colOff>0</xdr:colOff>
          <xdr:row>21</xdr:row>
          <xdr:rowOff>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0</xdr:rowOff>
        </xdr:from>
        <xdr:to>
          <xdr:col>5</xdr:col>
          <xdr:colOff>0</xdr:colOff>
          <xdr:row>21</xdr:row>
          <xdr:rowOff>647700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4</xdr:col>
          <xdr:colOff>533400</xdr:colOff>
          <xdr:row>23</xdr:row>
          <xdr:rowOff>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9525</xdr:rowOff>
        </xdr:from>
        <xdr:to>
          <xdr:col>5</xdr:col>
          <xdr:colOff>0</xdr:colOff>
          <xdr:row>24</xdr:row>
          <xdr:rowOff>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0</xdr:colOff>
          <xdr:row>36</xdr:row>
          <xdr:rowOff>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9525</xdr:colOff>
          <xdr:row>37</xdr:row>
          <xdr:rowOff>9525</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9525</xdr:colOff>
          <xdr:row>37</xdr:row>
          <xdr:rowOff>800100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4</xdr:col>
          <xdr:colOff>552450</xdr:colOff>
          <xdr:row>38</xdr:row>
          <xdr:rowOff>314325</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0</xdr:rowOff>
        </xdr:from>
        <xdr:to>
          <xdr:col>5</xdr:col>
          <xdr:colOff>0</xdr:colOff>
          <xdr:row>40</xdr:row>
          <xdr:rowOff>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0</xdr:rowOff>
        </xdr:from>
        <xdr:to>
          <xdr:col>4</xdr:col>
          <xdr:colOff>552450</xdr:colOff>
          <xdr:row>43</xdr:row>
          <xdr:rowOff>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9525</xdr:colOff>
          <xdr:row>43</xdr:row>
          <xdr:rowOff>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38100</xdr:colOff>
          <xdr:row>43</xdr:row>
          <xdr:rowOff>190500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0</xdr:rowOff>
        </xdr:from>
        <xdr:to>
          <xdr:col>5</xdr:col>
          <xdr:colOff>9525</xdr:colOff>
          <xdr:row>44</xdr:row>
          <xdr:rowOff>638175</xdr:rowOff>
        </xdr:to>
        <xdr:sp macro="" textlink="">
          <xdr:nvSpPr>
            <xdr:cNvPr id="5149" name="Check Box 29"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4</xdr:col>
          <xdr:colOff>552450</xdr:colOff>
          <xdr:row>46</xdr:row>
          <xdr:rowOff>9525</xdr:rowOff>
        </xdr:to>
        <xdr:sp macro="" textlink="">
          <xdr:nvSpPr>
            <xdr:cNvPr id="5150" name="Check Box 30"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0</xdr:colOff>
          <xdr:row>47</xdr:row>
          <xdr:rowOff>0</xdr:rowOff>
        </xdr:to>
        <xdr:sp macro="" textlink="">
          <xdr:nvSpPr>
            <xdr:cNvPr id="5151" name="Check Box 31"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9525</xdr:rowOff>
        </xdr:from>
        <xdr:to>
          <xdr:col>5</xdr:col>
          <xdr:colOff>9525</xdr:colOff>
          <xdr:row>47</xdr:row>
          <xdr:rowOff>333375</xdr:rowOff>
        </xdr:to>
        <xdr:sp macro="" textlink="">
          <xdr:nvSpPr>
            <xdr:cNvPr id="5152" name="Check Box 32"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xdr:row>
          <xdr:rowOff>0</xdr:rowOff>
        </xdr:from>
        <xdr:to>
          <xdr:col>4</xdr:col>
          <xdr:colOff>552450</xdr:colOff>
          <xdr:row>68</xdr:row>
          <xdr:rowOff>0</xdr:rowOff>
        </xdr:to>
        <xdr:sp macro="" textlink="">
          <xdr:nvSpPr>
            <xdr:cNvPr id="5157" name="Check Box 37" hidden="1">
              <a:extLst>
                <a:ext uri="{63B3BB69-23CF-44E3-9099-C40C66FF867C}">
                  <a14:compatExt spid="_x0000_s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xdr:row>
          <xdr:rowOff>66675</xdr:rowOff>
        </xdr:from>
        <xdr:to>
          <xdr:col>4</xdr:col>
          <xdr:colOff>228600</xdr:colOff>
          <xdr:row>69</xdr:row>
          <xdr:rowOff>0</xdr:rowOff>
        </xdr:to>
        <xdr:sp macro="" textlink="">
          <xdr:nvSpPr>
            <xdr:cNvPr id="5171" name="Check Box 51"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69</xdr:row>
          <xdr:rowOff>0</xdr:rowOff>
        </xdr:from>
        <xdr:to>
          <xdr:col>5</xdr:col>
          <xdr:colOff>9525</xdr:colOff>
          <xdr:row>70</xdr:row>
          <xdr:rowOff>9525</xdr:rowOff>
        </xdr:to>
        <xdr:sp macro="" textlink="">
          <xdr:nvSpPr>
            <xdr:cNvPr id="5172" name="Check Box 52"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70</xdr:row>
          <xdr:rowOff>0</xdr:rowOff>
        </xdr:from>
        <xdr:to>
          <xdr:col>5</xdr:col>
          <xdr:colOff>0</xdr:colOff>
          <xdr:row>71</xdr:row>
          <xdr:rowOff>0</xdr:rowOff>
        </xdr:to>
        <xdr:sp macro="" textlink="">
          <xdr:nvSpPr>
            <xdr:cNvPr id="5173" name="Check Box 53"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71</xdr:row>
          <xdr:rowOff>0</xdr:rowOff>
        </xdr:from>
        <xdr:to>
          <xdr:col>5</xdr:col>
          <xdr:colOff>0</xdr:colOff>
          <xdr:row>72</xdr:row>
          <xdr:rowOff>19050</xdr:rowOff>
        </xdr:to>
        <xdr:sp macro="" textlink="">
          <xdr:nvSpPr>
            <xdr:cNvPr id="5174" name="Check Box 54"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5</xdr:col>
          <xdr:colOff>9525</xdr:colOff>
          <xdr:row>74</xdr:row>
          <xdr:rowOff>171450</xdr:rowOff>
        </xdr:to>
        <xdr:sp macro="" textlink="">
          <xdr:nvSpPr>
            <xdr:cNvPr id="5176" name="Check Box 56"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74</xdr:row>
          <xdr:rowOff>0</xdr:rowOff>
        </xdr:from>
        <xdr:to>
          <xdr:col>5</xdr:col>
          <xdr:colOff>0</xdr:colOff>
          <xdr:row>75</xdr:row>
          <xdr:rowOff>9525</xdr:rowOff>
        </xdr:to>
        <xdr:sp macro="" textlink="">
          <xdr:nvSpPr>
            <xdr:cNvPr id="5179" name="Check Box 59"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5</xdr:col>
          <xdr:colOff>9525</xdr:colOff>
          <xdr:row>75</xdr:row>
          <xdr:rowOff>638175</xdr:rowOff>
        </xdr:to>
        <xdr:sp macro="" textlink="">
          <xdr:nvSpPr>
            <xdr:cNvPr id="5182" name="Check Box 62"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5</xdr:col>
          <xdr:colOff>9525</xdr:colOff>
          <xdr:row>77</xdr:row>
          <xdr:rowOff>0</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77</xdr:row>
          <xdr:rowOff>9525</xdr:rowOff>
        </xdr:from>
        <xdr:to>
          <xdr:col>5</xdr:col>
          <xdr:colOff>9525</xdr:colOff>
          <xdr:row>78</xdr:row>
          <xdr:rowOff>0</xdr:rowOff>
        </xdr:to>
        <xdr:sp macro="" textlink="">
          <xdr:nvSpPr>
            <xdr:cNvPr id="5188" name="Check Box 68"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5</xdr:col>
          <xdr:colOff>19050</xdr:colOff>
          <xdr:row>78</xdr:row>
          <xdr:rowOff>809625</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79</xdr:row>
          <xdr:rowOff>0</xdr:rowOff>
        </xdr:from>
        <xdr:to>
          <xdr:col>5</xdr:col>
          <xdr:colOff>0</xdr:colOff>
          <xdr:row>80</xdr:row>
          <xdr:rowOff>161925</xdr:rowOff>
        </xdr:to>
        <xdr:sp macro="" textlink="">
          <xdr:nvSpPr>
            <xdr:cNvPr id="5194" name="Check Box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80</xdr:row>
          <xdr:rowOff>0</xdr:rowOff>
        </xdr:from>
        <xdr:to>
          <xdr:col>4</xdr:col>
          <xdr:colOff>552450</xdr:colOff>
          <xdr:row>80</xdr:row>
          <xdr:rowOff>333375</xdr:rowOff>
        </xdr:to>
        <xdr:sp macro="" textlink="">
          <xdr:nvSpPr>
            <xdr:cNvPr id="5197" name="Check Box 77" hidden="1">
              <a:extLst>
                <a:ext uri="{63B3BB69-23CF-44E3-9099-C40C66FF867C}">
                  <a14:compatExt spid="_x0000_s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4</xdr:col>
          <xdr:colOff>552450</xdr:colOff>
          <xdr:row>99</xdr:row>
          <xdr:rowOff>9525</xdr:rowOff>
        </xdr:to>
        <xdr:sp macro="" textlink="">
          <xdr:nvSpPr>
            <xdr:cNvPr id="5204" name="Check Box 84" hidden="1">
              <a:extLst>
                <a:ext uri="{63B3BB69-23CF-44E3-9099-C40C66FF867C}">
                  <a14:compatExt spid="_x0000_s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99</xdr:row>
          <xdr:rowOff>0</xdr:rowOff>
        </xdr:from>
        <xdr:to>
          <xdr:col>5</xdr:col>
          <xdr:colOff>9525</xdr:colOff>
          <xdr:row>100</xdr:row>
          <xdr:rowOff>0</xdr:rowOff>
        </xdr:to>
        <xdr:sp macro="" textlink="">
          <xdr:nvSpPr>
            <xdr:cNvPr id="5208" name="Check Box 88" hidden="1">
              <a:extLst>
                <a:ext uri="{63B3BB69-23CF-44E3-9099-C40C66FF867C}">
                  <a14:compatExt spid="_x0000_s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xdr:row>
          <xdr:rowOff>0</xdr:rowOff>
        </xdr:from>
        <xdr:to>
          <xdr:col>5</xdr:col>
          <xdr:colOff>0</xdr:colOff>
          <xdr:row>101</xdr:row>
          <xdr:rowOff>0</xdr:rowOff>
        </xdr:to>
        <xdr:sp macro="" textlink="">
          <xdr:nvSpPr>
            <xdr:cNvPr id="5212" name="Check Box 92" hidden="1">
              <a:extLst>
                <a:ext uri="{63B3BB69-23CF-44E3-9099-C40C66FF867C}">
                  <a14:compatExt spid="_x0000_s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xdr:row>
          <xdr:rowOff>0</xdr:rowOff>
        </xdr:from>
        <xdr:to>
          <xdr:col>5</xdr:col>
          <xdr:colOff>0</xdr:colOff>
          <xdr:row>102</xdr:row>
          <xdr:rowOff>0</xdr:rowOff>
        </xdr:to>
        <xdr:sp macro="" textlink="">
          <xdr:nvSpPr>
            <xdr:cNvPr id="5216" name="Check Box 96" hidden="1">
              <a:extLst>
                <a:ext uri="{63B3BB69-23CF-44E3-9099-C40C66FF867C}">
                  <a14:compatExt spid="_x0000_s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5</xdr:col>
          <xdr:colOff>0</xdr:colOff>
          <xdr:row>102</xdr:row>
          <xdr:rowOff>323850</xdr:rowOff>
        </xdr:to>
        <xdr:sp macro="" textlink="">
          <xdr:nvSpPr>
            <xdr:cNvPr id="5220" name="Check Box 100" hidden="1">
              <a:extLst>
                <a:ext uri="{63B3BB69-23CF-44E3-9099-C40C66FF867C}">
                  <a14:compatExt spid="_x0000_s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0</xdr:colOff>
          <xdr:row>105</xdr:row>
          <xdr:rowOff>0</xdr:rowOff>
        </xdr:to>
        <xdr:sp macro="" textlink="">
          <xdr:nvSpPr>
            <xdr:cNvPr id="5224" name="Check Box 104" hidden="1">
              <a:extLst>
                <a:ext uri="{63B3BB69-23CF-44E3-9099-C40C66FF867C}">
                  <a14:compatExt spid="_x0000_s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5</xdr:col>
          <xdr:colOff>0</xdr:colOff>
          <xdr:row>106</xdr:row>
          <xdr:rowOff>0</xdr:rowOff>
        </xdr:to>
        <xdr:sp macro="" textlink="">
          <xdr:nvSpPr>
            <xdr:cNvPr id="5228" name="Check Box 108"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0</xdr:rowOff>
        </xdr:from>
        <xdr:to>
          <xdr:col>5</xdr:col>
          <xdr:colOff>0</xdr:colOff>
          <xdr:row>107</xdr:row>
          <xdr:rowOff>0</xdr:rowOff>
        </xdr:to>
        <xdr:sp macro="" textlink="">
          <xdr:nvSpPr>
            <xdr:cNvPr id="5232" name="Check Box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28575</xdr:rowOff>
        </xdr:from>
        <xdr:to>
          <xdr:col>5</xdr:col>
          <xdr:colOff>0</xdr:colOff>
          <xdr:row>108</xdr:row>
          <xdr:rowOff>0</xdr:rowOff>
        </xdr:to>
        <xdr:sp macro="" textlink="">
          <xdr:nvSpPr>
            <xdr:cNvPr id="5236" name="Check Box 116" hidden="1">
              <a:extLst>
                <a:ext uri="{63B3BB69-23CF-44E3-9099-C40C66FF867C}">
                  <a14:compatExt spid="_x0000_s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108</xdr:row>
          <xdr:rowOff>0</xdr:rowOff>
        </xdr:from>
        <xdr:to>
          <xdr:col>5</xdr:col>
          <xdr:colOff>0</xdr:colOff>
          <xdr:row>109</xdr:row>
          <xdr:rowOff>0</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0</xdr:rowOff>
        </xdr:from>
        <xdr:to>
          <xdr:col>5</xdr:col>
          <xdr:colOff>0</xdr:colOff>
          <xdr:row>110</xdr:row>
          <xdr:rowOff>161925</xdr:rowOff>
        </xdr:to>
        <xdr:sp macro="" textlink="">
          <xdr:nvSpPr>
            <xdr:cNvPr id="5244" name="Check Box 124" hidden="1">
              <a:extLst>
                <a:ext uri="{63B3BB69-23CF-44E3-9099-C40C66FF867C}">
                  <a14:compatExt spid="_x0000_s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485775</xdr:rowOff>
        </xdr:from>
        <xdr:to>
          <xdr:col>5</xdr:col>
          <xdr:colOff>0</xdr:colOff>
          <xdr:row>111</xdr:row>
          <xdr:rowOff>9525</xdr:rowOff>
        </xdr:to>
        <xdr:sp macro="" textlink="">
          <xdr:nvSpPr>
            <xdr:cNvPr id="5246" name="Check Box 126" hidden="1">
              <a:extLst>
                <a:ext uri="{63B3BB69-23CF-44E3-9099-C40C66FF867C}">
                  <a14:compatExt spid="_x0000_s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120</xdr:row>
          <xdr:rowOff>0</xdr:rowOff>
        </xdr:from>
        <xdr:to>
          <xdr:col>5</xdr:col>
          <xdr:colOff>0</xdr:colOff>
          <xdr:row>122</xdr:row>
          <xdr:rowOff>0</xdr:rowOff>
        </xdr:to>
        <xdr:sp macro="" textlink="">
          <xdr:nvSpPr>
            <xdr:cNvPr id="5255" name="Check Box 135" hidden="1">
              <a:extLst>
                <a:ext uri="{63B3BB69-23CF-44E3-9099-C40C66FF867C}">
                  <a14:compatExt spid="_x0000_s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121</xdr:row>
          <xdr:rowOff>0</xdr:rowOff>
        </xdr:from>
        <xdr:to>
          <xdr:col>5</xdr:col>
          <xdr:colOff>0</xdr:colOff>
          <xdr:row>122</xdr:row>
          <xdr:rowOff>0</xdr:rowOff>
        </xdr:to>
        <xdr:sp macro="" textlink="">
          <xdr:nvSpPr>
            <xdr:cNvPr id="5257" name="Check Box 137" hidden="1">
              <a:extLst>
                <a:ext uri="{63B3BB69-23CF-44E3-9099-C40C66FF867C}">
                  <a14:compatExt spid="_x0000_s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122</xdr:row>
          <xdr:rowOff>0</xdr:rowOff>
        </xdr:from>
        <xdr:to>
          <xdr:col>5</xdr:col>
          <xdr:colOff>0</xdr:colOff>
          <xdr:row>123</xdr:row>
          <xdr:rowOff>0</xdr:rowOff>
        </xdr:to>
        <xdr:sp macro="" textlink="">
          <xdr:nvSpPr>
            <xdr:cNvPr id="5268" name="Check Box 148" hidden="1">
              <a:extLst>
                <a:ext uri="{63B3BB69-23CF-44E3-9099-C40C66FF867C}">
                  <a14:compatExt spid="_x0000_s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122</xdr:row>
          <xdr:rowOff>323850</xdr:rowOff>
        </xdr:from>
        <xdr:to>
          <xdr:col>5</xdr:col>
          <xdr:colOff>0</xdr:colOff>
          <xdr:row>123</xdr:row>
          <xdr:rowOff>323850</xdr:rowOff>
        </xdr:to>
        <xdr:sp macro="" textlink="">
          <xdr:nvSpPr>
            <xdr:cNvPr id="5269" name="Check Box 149" hidden="1">
              <a:extLst>
                <a:ext uri="{63B3BB69-23CF-44E3-9099-C40C66FF867C}">
                  <a14:compatExt spid="_x0000_s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124</xdr:row>
          <xdr:rowOff>0</xdr:rowOff>
        </xdr:from>
        <xdr:to>
          <xdr:col>5</xdr:col>
          <xdr:colOff>0</xdr:colOff>
          <xdr:row>125</xdr:row>
          <xdr:rowOff>0</xdr:rowOff>
        </xdr:to>
        <xdr:sp macro="" textlink="">
          <xdr:nvSpPr>
            <xdr:cNvPr id="5270" name="Check Box 150" hidden="1">
              <a:extLst>
                <a:ext uri="{63B3BB69-23CF-44E3-9099-C40C66FF867C}">
                  <a14:compatExt spid="_x0000_s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125</xdr:row>
          <xdr:rowOff>0</xdr:rowOff>
        </xdr:from>
        <xdr:to>
          <xdr:col>5</xdr:col>
          <xdr:colOff>0</xdr:colOff>
          <xdr:row>126</xdr:row>
          <xdr:rowOff>161925</xdr:rowOff>
        </xdr:to>
        <xdr:sp macro="" textlink="">
          <xdr:nvSpPr>
            <xdr:cNvPr id="5272" name="Check Box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126</xdr:row>
          <xdr:rowOff>28575</xdr:rowOff>
        </xdr:from>
        <xdr:to>
          <xdr:col>5</xdr:col>
          <xdr:colOff>0</xdr:colOff>
          <xdr:row>127</xdr:row>
          <xdr:rowOff>0</xdr:rowOff>
        </xdr:to>
        <xdr:sp macro="" textlink="">
          <xdr:nvSpPr>
            <xdr:cNvPr id="5273" name="Check Box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127</xdr:row>
          <xdr:rowOff>0</xdr:rowOff>
        </xdr:from>
        <xdr:to>
          <xdr:col>5</xdr:col>
          <xdr:colOff>0</xdr:colOff>
          <xdr:row>127</xdr:row>
          <xdr:rowOff>323850</xdr:rowOff>
        </xdr:to>
        <xdr:sp macro="" textlink="">
          <xdr:nvSpPr>
            <xdr:cNvPr id="5274" name="Check Box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127</xdr:row>
          <xdr:rowOff>323850</xdr:rowOff>
        </xdr:from>
        <xdr:to>
          <xdr:col>5</xdr:col>
          <xdr:colOff>0</xdr:colOff>
          <xdr:row>129</xdr:row>
          <xdr:rowOff>161925</xdr:rowOff>
        </xdr:to>
        <xdr:sp macro="" textlink="">
          <xdr:nvSpPr>
            <xdr:cNvPr id="5275" name="Check Box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129</xdr:row>
          <xdr:rowOff>0</xdr:rowOff>
        </xdr:from>
        <xdr:to>
          <xdr:col>5</xdr:col>
          <xdr:colOff>0</xdr:colOff>
          <xdr:row>130</xdr:row>
          <xdr:rowOff>161925</xdr:rowOff>
        </xdr:to>
        <xdr:sp macro="" textlink="">
          <xdr:nvSpPr>
            <xdr:cNvPr id="5276" name="Check Box 156" hidden="1">
              <a:extLst>
                <a:ext uri="{63B3BB69-23CF-44E3-9099-C40C66FF867C}">
                  <a14:compatExt spid="_x0000_s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130</xdr:row>
          <xdr:rowOff>0</xdr:rowOff>
        </xdr:from>
        <xdr:to>
          <xdr:col>5</xdr:col>
          <xdr:colOff>0</xdr:colOff>
          <xdr:row>131</xdr:row>
          <xdr:rowOff>0</xdr:rowOff>
        </xdr:to>
        <xdr:sp macro="" textlink="">
          <xdr:nvSpPr>
            <xdr:cNvPr id="5277" name="Check Box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132</xdr:row>
          <xdr:rowOff>0</xdr:rowOff>
        </xdr:from>
        <xdr:to>
          <xdr:col>5</xdr:col>
          <xdr:colOff>0</xdr:colOff>
          <xdr:row>133</xdr:row>
          <xdr:rowOff>161925</xdr:rowOff>
        </xdr:to>
        <xdr:sp macro="" textlink="">
          <xdr:nvSpPr>
            <xdr:cNvPr id="5278" name="Check Box 158" hidden="1">
              <a:extLst>
                <a:ext uri="{63B3BB69-23CF-44E3-9099-C40C66FF867C}">
                  <a14:compatExt spid="_x0000_s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0</xdr:colOff>
          <xdr:row>134</xdr:row>
          <xdr:rowOff>0</xdr:rowOff>
        </xdr:to>
        <xdr:sp macro="" textlink="">
          <xdr:nvSpPr>
            <xdr:cNvPr id="5279" name="Check Box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134</xdr:row>
          <xdr:rowOff>0</xdr:rowOff>
        </xdr:from>
        <xdr:to>
          <xdr:col>5</xdr:col>
          <xdr:colOff>0</xdr:colOff>
          <xdr:row>135</xdr:row>
          <xdr:rowOff>0</xdr:rowOff>
        </xdr:to>
        <xdr:sp macro="" textlink="">
          <xdr:nvSpPr>
            <xdr:cNvPr id="5280" name="Check Box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135</xdr:row>
          <xdr:rowOff>0</xdr:rowOff>
        </xdr:from>
        <xdr:to>
          <xdr:col>5</xdr:col>
          <xdr:colOff>0</xdr:colOff>
          <xdr:row>136</xdr:row>
          <xdr:rowOff>0</xdr:rowOff>
        </xdr:to>
        <xdr:sp macro="" textlink="">
          <xdr:nvSpPr>
            <xdr:cNvPr id="5281" name="Check Box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136</xdr:row>
          <xdr:rowOff>19050</xdr:rowOff>
        </xdr:from>
        <xdr:to>
          <xdr:col>5</xdr:col>
          <xdr:colOff>0</xdr:colOff>
          <xdr:row>137</xdr:row>
          <xdr:rowOff>0</xdr:rowOff>
        </xdr:to>
        <xdr:sp macro="" textlink="">
          <xdr:nvSpPr>
            <xdr:cNvPr id="5282" name="Check Box 162" hidden="1">
              <a:extLst>
                <a:ext uri="{63B3BB69-23CF-44E3-9099-C40C66FF867C}">
                  <a14:compatExt spid="_x0000_s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137</xdr:row>
          <xdr:rowOff>0</xdr:rowOff>
        </xdr:from>
        <xdr:to>
          <xdr:col>5</xdr:col>
          <xdr:colOff>0</xdr:colOff>
          <xdr:row>138</xdr:row>
          <xdr:rowOff>161925</xdr:rowOff>
        </xdr:to>
        <xdr:sp macro="" textlink="">
          <xdr:nvSpPr>
            <xdr:cNvPr id="5283" name="Check Box 163" hidden="1">
              <a:extLst>
                <a:ext uri="{63B3BB69-23CF-44E3-9099-C40C66FF867C}">
                  <a14:compatExt spid="_x0000_s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138</xdr:row>
          <xdr:rowOff>0</xdr:rowOff>
        </xdr:from>
        <xdr:to>
          <xdr:col>5</xdr:col>
          <xdr:colOff>0</xdr:colOff>
          <xdr:row>139</xdr:row>
          <xdr:rowOff>0</xdr:rowOff>
        </xdr:to>
        <xdr:sp macro="" textlink="">
          <xdr:nvSpPr>
            <xdr:cNvPr id="5284" name="Check Box 164" hidden="1">
              <a:extLst>
                <a:ext uri="{63B3BB69-23CF-44E3-9099-C40C66FF867C}">
                  <a14:compatExt spid="_x0000_s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147</xdr:row>
          <xdr:rowOff>0</xdr:rowOff>
        </xdr:from>
        <xdr:to>
          <xdr:col>5</xdr:col>
          <xdr:colOff>0</xdr:colOff>
          <xdr:row>148</xdr:row>
          <xdr:rowOff>0</xdr:rowOff>
        </xdr:to>
        <xdr:sp macro="" textlink="">
          <xdr:nvSpPr>
            <xdr:cNvPr id="5287" name="Check Box 167" hidden="1">
              <a:extLst>
                <a:ext uri="{63B3BB69-23CF-44E3-9099-C40C66FF867C}">
                  <a14:compatExt spid="_x0000_s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148</xdr:row>
          <xdr:rowOff>9525</xdr:rowOff>
        </xdr:from>
        <xdr:to>
          <xdr:col>5</xdr:col>
          <xdr:colOff>0</xdr:colOff>
          <xdr:row>149</xdr:row>
          <xdr:rowOff>0</xdr:rowOff>
        </xdr:to>
        <xdr:sp macro="" textlink="">
          <xdr:nvSpPr>
            <xdr:cNvPr id="5288" name="Check Box 168" hidden="1">
              <a:extLst>
                <a:ext uri="{63B3BB69-23CF-44E3-9099-C40C66FF867C}">
                  <a14:compatExt spid="_x0000_s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149</xdr:row>
          <xdr:rowOff>0</xdr:rowOff>
        </xdr:from>
        <xdr:to>
          <xdr:col>5</xdr:col>
          <xdr:colOff>0</xdr:colOff>
          <xdr:row>150</xdr:row>
          <xdr:rowOff>0</xdr:rowOff>
        </xdr:to>
        <xdr:sp macro="" textlink="">
          <xdr:nvSpPr>
            <xdr:cNvPr id="5289" name="Check Box 169" hidden="1">
              <a:extLst>
                <a:ext uri="{63B3BB69-23CF-44E3-9099-C40C66FF867C}">
                  <a14:compatExt spid="_x0000_s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0</xdr:rowOff>
        </xdr:from>
        <xdr:to>
          <xdr:col>5</xdr:col>
          <xdr:colOff>0</xdr:colOff>
          <xdr:row>150</xdr:row>
          <xdr:rowOff>647700</xdr:rowOff>
        </xdr:to>
        <xdr:sp macro="" textlink="">
          <xdr:nvSpPr>
            <xdr:cNvPr id="5290" name="Check Box 170" hidden="1">
              <a:extLst>
                <a:ext uri="{63B3BB69-23CF-44E3-9099-C40C66FF867C}">
                  <a14:compatExt spid="_x0000_s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151</xdr:row>
          <xdr:rowOff>0</xdr:rowOff>
        </xdr:from>
        <xdr:to>
          <xdr:col>5</xdr:col>
          <xdr:colOff>0</xdr:colOff>
          <xdr:row>152</xdr:row>
          <xdr:rowOff>0</xdr:rowOff>
        </xdr:to>
        <xdr:sp macro="" textlink="">
          <xdr:nvSpPr>
            <xdr:cNvPr id="5291" name="Check Box 171" hidden="1">
              <a:extLst>
                <a:ext uri="{63B3BB69-23CF-44E3-9099-C40C66FF867C}">
                  <a14:compatExt spid="_x0000_s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153</xdr:row>
          <xdr:rowOff>28575</xdr:rowOff>
        </xdr:from>
        <xdr:to>
          <xdr:col>5</xdr:col>
          <xdr:colOff>0</xdr:colOff>
          <xdr:row>154</xdr:row>
          <xdr:rowOff>161925</xdr:rowOff>
        </xdr:to>
        <xdr:sp macro="" textlink="">
          <xdr:nvSpPr>
            <xdr:cNvPr id="5292" name="Check Box 172" hidden="1">
              <a:extLst>
                <a:ext uri="{63B3BB69-23CF-44E3-9099-C40C66FF867C}">
                  <a14:compatExt spid="_x0000_s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154</xdr:row>
          <xdr:rowOff>0</xdr:rowOff>
        </xdr:from>
        <xdr:to>
          <xdr:col>5</xdr:col>
          <xdr:colOff>0</xdr:colOff>
          <xdr:row>154</xdr:row>
          <xdr:rowOff>647700</xdr:rowOff>
        </xdr:to>
        <xdr:sp macro="" textlink="">
          <xdr:nvSpPr>
            <xdr:cNvPr id="5293" name="Check Box 173" hidden="1">
              <a:extLst>
                <a:ext uri="{63B3BB69-23CF-44E3-9099-C40C66FF867C}">
                  <a14:compatExt spid="_x0000_s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0</xdr:rowOff>
        </xdr:from>
        <xdr:to>
          <xdr:col>5</xdr:col>
          <xdr:colOff>0</xdr:colOff>
          <xdr:row>155</xdr:row>
          <xdr:rowOff>647700</xdr:rowOff>
        </xdr:to>
        <xdr:sp macro="" textlink="">
          <xdr:nvSpPr>
            <xdr:cNvPr id="5294" name="Check Box 174" hidden="1">
              <a:extLst>
                <a:ext uri="{63B3BB69-23CF-44E3-9099-C40C66FF867C}">
                  <a14:compatExt spid="_x0000_s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647700</xdr:rowOff>
        </xdr:from>
        <xdr:to>
          <xdr:col>5</xdr:col>
          <xdr:colOff>0</xdr:colOff>
          <xdr:row>157</xdr:row>
          <xdr:rowOff>0</xdr:rowOff>
        </xdr:to>
        <xdr:sp macro="" textlink="">
          <xdr:nvSpPr>
            <xdr:cNvPr id="5295" name="Check Box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157</xdr:row>
          <xdr:rowOff>19050</xdr:rowOff>
        </xdr:from>
        <xdr:to>
          <xdr:col>5</xdr:col>
          <xdr:colOff>0</xdr:colOff>
          <xdr:row>158</xdr:row>
          <xdr:rowOff>0</xdr:rowOff>
        </xdr:to>
        <xdr:sp macro="" textlink="">
          <xdr:nvSpPr>
            <xdr:cNvPr id="5296" name="Check Box 176" hidden="1">
              <a:extLst>
                <a:ext uri="{63B3BB69-23CF-44E3-9099-C40C66FF867C}">
                  <a14:compatExt spid="_x0000_s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0</xdr:rowOff>
        </xdr:from>
        <xdr:to>
          <xdr:col>5</xdr:col>
          <xdr:colOff>0</xdr:colOff>
          <xdr:row>158</xdr:row>
          <xdr:rowOff>647700</xdr:rowOff>
        </xdr:to>
        <xdr:sp macro="" textlink="">
          <xdr:nvSpPr>
            <xdr:cNvPr id="5297" name="Check Box 177" hidden="1">
              <a:extLst>
                <a:ext uri="{63B3BB69-23CF-44E3-9099-C40C66FF867C}">
                  <a14:compatExt spid="_x0000_s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647700</xdr:rowOff>
        </xdr:from>
        <xdr:to>
          <xdr:col>5</xdr:col>
          <xdr:colOff>0</xdr:colOff>
          <xdr:row>160</xdr:row>
          <xdr:rowOff>161925</xdr:rowOff>
        </xdr:to>
        <xdr:sp macro="" textlink="">
          <xdr:nvSpPr>
            <xdr:cNvPr id="5298" name="Check Box 178" hidden="1">
              <a:extLst>
                <a:ext uri="{63B3BB69-23CF-44E3-9099-C40C66FF867C}">
                  <a14:compatExt spid="_x0000_s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160</xdr:row>
          <xdr:rowOff>0</xdr:rowOff>
        </xdr:from>
        <xdr:to>
          <xdr:col>5</xdr:col>
          <xdr:colOff>0</xdr:colOff>
          <xdr:row>161</xdr:row>
          <xdr:rowOff>0</xdr:rowOff>
        </xdr:to>
        <xdr:sp macro="" textlink="">
          <xdr:nvSpPr>
            <xdr:cNvPr id="5299" name="Check Box 179" hidden="1">
              <a:extLst>
                <a:ext uri="{63B3BB69-23CF-44E3-9099-C40C66FF867C}">
                  <a14:compatExt spid="_x0000_s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173</xdr:row>
          <xdr:rowOff>514350</xdr:rowOff>
        </xdr:from>
        <xdr:to>
          <xdr:col>5</xdr:col>
          <xdr:colOff>0</xdr:colOff>
          <xdr:row>174</xdr:row>
          <xdr:rowOff>323850</xdr:rowOff>
        </xdr:to>
        <xdr:sp macro="" textlink="">
          <xdr:nvSpPr>
            <xdr:cNvPr id="5301" name="Check Box 181" hidden="1">
              <a:extLst>
                <a:ext uri="{63B3BB69-23CF-44E3-9099-C40C66FF867C}">
                  <a14:compatExt spid="_x0000_s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175</xdr:row>
          <xdr:rowOff>0</xdr:rowOff>
        </xdr:from>
        <xdr:to>
          <xdr:col>5</xdr:col>
          <xdr:colOff>0</xdr:colOff>
          <xdr:row>175</xdr:row>
          <xdr:rowOff>152400</xdr:rowOff>
        </xdr:to>
        <xdr:sp macro="" textlink="">
          <xdr:nvSpPr>
            <xdr:cNvPr id="5302" name="Check Box 182" hidden="1">
              <a:extLst>
                <a:ext uri="{63B3BB69-23CF-44E3-9099-C40C66FF867C}">
                  <a14:compatExt spid="_x0000_s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175</xdr:row>
          <xdr:rowOff>152400</xdr:rowOff>
        </xdr:from>
        <xdr:to>
          <xdr:col>5</xdr:col>
          <xdr:colOff>0</xdr:colOff>
          <xdr:row>176</xdr:row>
          <xdr:rowOff>152400</xdr:rowOff>
        </xdr:to>
        <xdr:sp macro="" textlink="">
          <xdr:nvSpPr>
            <xdr:cNvPr id="5303" name="Check Box 183" hidden="1">
              <a:extLst>
                <a:ext uri="{63B3BB69-23CF-44E3-9099-C40C66FF867C}">
                  <a14:compatExt spid="_x0000_s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177</xdr:row>
          <xdr:rowOff>0</xdr:rowOff>
        </xdr:from>
        <xdr:to>
          <xdr:col>5</xdr:col>
          <xdr:colOff>0</xdr:colOff>
          <xdr:row>178</xdr:row>
          <xdr:rowOff>0</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178</xdr:row>
          <xdr:rowOff>19050</xdr:rowOff>
        </xdr:from>
        <xdr:to>
          <xdr:col>5</xdr:col>
          <xdr:colOff>0</xdr:colOff>
          <xdr:row>178</xdr:row>
          <xdr:rowOff>171450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179</xdr:row>
          <xdr:rowOff>0</xdr:rowOff>
        </xdr:from>
        <xdr:to>
          <xdr:col>5</xdr:col>
          <xdr:colOff>0</xdr:colOff>
          <xdr:row>179</xdr:row>
          <xdr:rowOff>161925</xdr:rowOff>
        </xdr:to>
        <xdr:sp macro="" textlink="">
          <xdr:nvSpPr>
            <xdr:cNvPr id="5307" name="Check Box 187" hidden="1">
              <a:extLst>
                <a:ext uri="{63B3BB69-23CF-44E3-9099-C40C66FF867C}">
                  <a14:compatExt spid="_x0000_s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0</xdr:rowOff>
        </xdr:from>
        <xdr:to>
          <xdr:col>5</xdr:col>
          <xdr:colOff>0</xdr:colOff>
          <xdr:row>180</xdr:row>
          <xdr:rowOff>152400</xdr:rowOff>
        </xdr:to>
        <xdr:sp macro="" textlink="">
          <xdr:nvSpPr>
            <xdr:cNvPr id="5308" name="Check Box 188" hidden="1">
              <a:extLst>
                <a:ext uri="{63B3BB69-23CF-44E3-9099-C40C66FF867C}">
                  <a14:compatExt spid="_x0000_s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152400</xdr:rowOff>
        </xdr:from>
        <xdr:to>
          <xdr:col>5</xdr:col>
          <xdr:colOff>0</xdr:colOff>
          <xdr:row>182</xdr:row>
          <xdr:rowOff>0</xdr:rowOff>
        </xdr:to>
        <xdr:sp macro="" textlink="">
          <xdr:nvSpPr>
            <xdr:cNvPr id="5309" name="Check Box 189" hidden="1">
              <a:extLst>
                <a:ext uri="{63B3BB69-23CF-44E3-9099-C40C66FF867C}">
                  <a14:compatExt spid="_x0000_s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0</xdr:colOff>
          <xdr:row>183</xdr:row>
          <xdr:rowOff>0</xdr:rowOff>
        </xdr:to>
        <xdr:sp macro="" textlink="">
          <xdr:nvSpPr>
            <xdr:cNvPr id="5310" name="Check Box 190" hidden="1">
              <a:extLst>
                <a:ext uri="{63B3BB69-23CF-44E3-9099-C40C66FF867C}">
                  <a14:compatExt spid="_x0000_s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0</xdr:rowOff>
        </xdr:from>
        <xdr:to>
          <xdr:col>5</xdr:col>
          <xdr:colOff>0</xdr:colOff>
          <xdr:row>183</xdr:row>
          <xdr:rowOff>152400</xdr:rowOff>
        </xdr:to>
        <xdr:sp macro="" textlink="">
          <xdr:nvSpPr>
            <xdr:cNvPr id="5311" name="Check Box 191" hidden="1">
              <a:extLst>
                <a:ext uri="{63B3BB69-23CF-44E3-9099-C40C66FF867C}">
                  <a14:compatExt spid="_x0000_s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184</xdr:row>
          <xdr:rowOff>9525</xdr:rowOff>
        </xdr:from>
        <xdr:to>
          <xdr:col>5</xdr:col>
          <xdr:colOff>0</xdr:colOff>
          <xdr:row>185</xdr:row>
          <xdr:rowOff>0</xdr:rowOff>
        </xdr:to>
        <xdr:sp macro="" textlink="">
          <xdr:nvSpPr>
            <xdr:cNvPr id="5312" name="Check Box 192" hidden="1">
              <a:extLst>
                <a:ext uri="{63B3BB69-23CF-44E3-9099-C40C66FF867C}">
                  <a14:compatExt spid="_x0000_s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185</xdr:row>
          <xdr:rowOff>0</xdr:rowOff>
        </xdr:from>
        <xdr:to>
          <xdr:col>5</xdr:col>
          <xdr:colOff>0</xdr:colOff>
          <xdr:row>185</xdr:row>
          <xdr:rowOff>152400</xdr:rowOff>
        </xdr:to>
        <xdr:sp macro="" textlink="">
          <xdr:nvSpPr>
            <xdr:cNvPr id="5313" name="Check Box 193" hidden="1">
              <a:extLst>
                <a:ext uri="{63B3BB69-23CF-44E3-9099-C40C66FF867C}">
                  <a14:compatExt spid="_x0000_s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186</xdr:row>
          <xdr:rowOff>0</xdr:rowOff>
        </xdr:from>
        <xdr:to>
          <xdr:col>5</xdr:col>
          <xdr:colOff>0</xdr:colOff>
          <xdr:row>186</xdr:row>
          <xdr:rowOff>161925</xdr:rowOff>
        </xdr:to>
        <xdr:sp macro="" textlink="">
          <xdr:nvSpPr>
            <xdr:cNvPr id="5314" name="Check Box 194" hidden="1">
              <a:extLst>
                <a:ext uri="{63B3BB69-23CF-44E3-9099-C40C66FF867C}">
                  <a14:compatExt spid="_x0000_s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186</xdr:row>
          <xdr:rowOff>152400</xdr:rowOff>
        </xdr:from>
        <xdr:to>
          <xdr:col>5</xdr:col>
          <xdr:colOff>0</xdr:colOff>
          <xdr:row>187</xdr:row>
          <xdr:rowOff>485775</xdr:rowOff>
        </xdr:to>
        <xdr:sp macro="" textlink="">
          <xdr:nvSpPr>
            <xdr:cNvPr id="5315" name="Check Box 195" hidden="1">
              <a:extLst>
                <a:ext uri="{63B3BB69-23CF-44E3-9099-C40C66FF867C}">
                  <a14:compatExt spid="_x0000_s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189</xdr:row>
          <xdr:rowOff>0</xdr:rowOff>
        </xdr:from>
        <xdr:to>
          <xdr:col>5</xdr:col>
          <xdr:colOff>0</xdr:colOff>
          <xdr:row>189</xdr:row>
          <xdr:rowOff>152400</xdr:rowOff>
        </xdr:to>
        <xdr:sp macro="" textlink="">
          <xdr:nvSpPr>
            <xdr:cNvPr id="5316" name="Check Box 196" hidden="1">
              <a:extLst>
                <a:ext uri="{63B3BB69-23CF-44E3-9099-C40C66FF867C}">
                  <a14:compatExt spid="_x0000_s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189</xdr:row>
          <xdr:rowOff>152400</xdr:rowOff>
        </xdr:from>
        <xdr:to>
          <xdr:col>5</xdr:col>
          <xdr:colOff>0</xdr:colOff>
          <xdr:row>191</xdr:row>
          <xdr:rowOff>0</xdr:rowOff>
        </xdr:to>
        <xdr:sp macro="" textlink="">
          <xdr:nvSpPr>
            <xdr:cNvPr id="5317" name="Check Box 197" hidden="1">
              <a:extLst>
                <a:ext uri="{63B3BB69-23CF-44E3-9099-C40C66FF867C}">
                  <a14:compatExt spid="_x0000_s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191</xdr:row>
          <xdr:rowOff>0</xdr:rowOff>
        </xdr:from>
        <xdr:to>
          <xdr:col>5</xdr:col>
          <xdr:colOff>0</xdr:colOff>
          <xdr:row>191</xdr:row>
          <xdr:rowOff>161925</xdr:rowOff>
        </xdr:to>
        <xdr:sp macro="" textlink="">
          <xdr:nvSpPr>
            <xdr:cNvPr id="5318" name="Check Box 198" hidden="1">
              <a:extLst>
                <a:ext uri="{63B3BB69-23CF-44E3-9099-C40C66FF867C}">
                  <a14:compatExt spid="_x0000_s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191</xdr:row>
          <xdr:rowOff>152400</xdr:rowOff>
        </xdr:from>
        <xdr:to>
          <xdr:col>5</xdr:col>
          <xdr:colOff>0</xdr:colOff>
          <xdr:row>192</xdr:row>
          <xdr:rowOff>323850</xdr:rowOff>
        </xdr:to>
        <xdr:sp macro="" textlink="">
          <xdr:nvSpPr>
            <xdr:cNvPr id="5319" name="Check Box 199" hidden="1">
              <a:extLst>
                <a:ext uri="{63B3BB69-23CF-44E3-9099-C40C66FF867C}">
                  <a14:compatExt spid="_x0000_s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193</xdr:row>
          <xdr:rowOff>19050</xdr:rowOff>
        </xdr:from>
        <xdr:to>
          <xdr:col>5</xdr:col>
          <xdr:colOff>0</xdr:colOff>
          <xdr:row>194</xdr:row>
          <xdr:rowOff>161925</xdr:rowOff>
        </xdr:to>
        <xdr:sp macro="" textlink="">
          <xdr:nvSpPr>
            <xdr:cNvPr id="5320" name="Check Box 200" hidden="1">
              <a:extLst>
                <a:ext uri="{63B3BB69-23CF-44E3-9099-C40C66FF867C}">
                  <a14:compatExt spid="_x0000_s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194</xdr:row>
          <xdr:rowOff>0</xdr:rowOff>
        </xdr:from>
        <xdr:to>
          <xdr:col>5</xdr:col>
          <xdr:colOff>0</xdr:colOff>
          <xdr:row>195</xdr:row>
          <xdr:rowOff>0</xdr:rowOff>
        </xdr:to>
        <xdr:sp macro="" textlink="">
          <xdr:nvSpPr>
            <xdr:cNvPr id="5321" name="Check Box 201" hidden="1">
              <a:extLst>
                <a:ext uri="{63B3BB69-23CF-44E3-9099-C40C66FF867C}">
                  <a14:compatExt spid="_x0000_s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195</xdr:row>
          <xdr:rowOff>0</xdr:rowOff>
        </xdr:from>
        <xdr:to>
          <xdr:col>5</xdr:col>
          <xdr:colOff>0</xdr:colOff>
          <xdr:row>196</xdr:row>
          <xdr:rowOff>0</xdr:rowOff>
        </xdr:to>
        <xdr:sp macro="" textlink="">
          <xdr:nvSpPr>
            <xdr:cNvPr id="5322" name="Check Box 202" hidden="1">
              <a:extLst>
                <a:ext uri="{63B3BB69-23CF-44E3-9099-C40C66FF867C}">
                  <a14:compatExt spid="_x0000_s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196</xdr:row>
          <xdr:rowOff>0</xdr:rowOff>
        </xdr:from>
        <xdr:to>
          <xdr:col>5</xdr:col>
          <xdr:colOff>0</xdr:colOff>
          <xdr:row>197</xdr:row>
          <xdr:rowOff>0</xdr:rowOff>
        </xdr:to>
        <xdr:sp macro="" textlink="">
          <xdr:nvSpPr>
            <xdr:cNvPr id="5323" name="Check Box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197</xdr:row>
          <xdr:rowOff>0</xdr:rowOff>
        </xdr:from>
        <xdr:to>
          <xdr:col>5</xdr:col>
          <xdr:colOff>0</xdr:colOff>
          <xdr:row>198</xdr:row>
          <xdr:rowOff>0</xdr:rowOff>
        </xdr:to>
        <xdr:sp macro="" textlink="">
          <xdr:nvSpPr>
            <xdr:cNvPr id="5324" name="Check Box 204"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198</xdr:row>
          <xdr:rowOff>0</xdr:rowOff>
        </xdr:from>
        <xdr:to>
          <xdr:col>5</xdr:col>
          <xdr:colOff>0</xdr:colOff>
          <xdr:row>199</xdr:row>
          <xdr:rowOff>152400</xdr:rowOff>
        </xdr:to>
        <xdr:sp macro="" textlink="">
          <xdr:nvSpPr>
            <xdr:cNvPr id="5325" name="Check Box 205"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199</xdr:row>
          <xdr:rowOff>0</xdr:rowOff>
        </xdr:from>
        <xdr:to>
          <xdr:col>5</xdr:col>
          <xdr:colOff>0</xdr:colOff>
          <xdr:row>200</xdr:row>
          <xdr:rowOff>0</xdr:rowOff>
        </xdr:to>
        <xdr:sp macro="" textlink="">
          <xdr:nvSpPr>
            <xdr:cNvPr id="5326" name="Check Box 206" hidden="1">
              <a:extLst>
                <a:ext uri="{63B3BB69-23CF-44E3-9099-C40C66FF867C}">
                  <a14:compatExt spid="_x0000_s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245</xdr:row>
          <xdr:rowOff>495300</xdr:rowOff>
        </xdr:from>
        <xdr:to>
          <xdr:col>5</xdr:col>
          <xdr:colOff>0</xdr:colOff>
          <xdr:row>246</xdr:row>
          <xdr:rowOff>314325</xdr:rowOff>
        </xdr:to>
        <xdr:sp macro="" textlink="">
          <xdr:nvSpPr>
            <xdr:cNvPr id="5328" name="Check Box 208"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247</xdr:row>
          <xdr:rowOff>0</xdr:rowOff>
        </xdr:from>
        <xdr:to>
          <xdr:col>5</xdr:col>
          <xdr:colOff>0</xdr:colOff>
          <xdr:row>247</xdr:row>
          <xdr:rowOff>152400</xdr:rowOff>
        </xdr:to>
        <xdr:sp macro="" textlink="">
          <xdr:nvSpPr>
            <xdr:cNvPr id="5329" name="Check Box 209"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248</xdr:row>
          <xdr:rowOff>0</xdr:rowOff>
        </xdr:from>
        <xdr:to>
          <xdr:col>5</xdr:col>
          <xdr:colOff>0</xdr:colOff>
          <xdr:row>249</xdr:row>
          <xdr:rowOff>0</xdr:rowOff>
        </xdr:to>
        <xdr:sp macro="" textlink="">
          <xdr:nvSpPr>
            <xdr:cNvPr id="5330" name="Check Box 210"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249</xdr:row>
          <xdr:rowOff>0</xdr:rowOff>
        </xdr:from>
        <xdr:to>
          <xdr:col>5</xdr:col>
          <xdr:colOff>0</xdr:colOff>
          <xdr:row>249</xdr:row>
          <xdr:rowOff>152400</xdr:rowOff>
        </xdr:to>
        <xdr:sp macro="" textlink="">
          <xdr:nvSpPr>
            <xdr:cNvPr id="5331" name="Check Box 211"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250</xdr:row>
          <xdr:rowOff>0</xdr:rowOff>
        </xdr:from>
        <xdr:to>
          <xdr:col>5</xdr:col>
          <xdr:colOff>0</xdr:colOff>
          <xdr:row>251</xdr:row>
          <xdr:rowOff>0</xdr:rowOff>
        </xdr:to>
        <xdr:sp macro="" textlink="">
          <xdr:nvSpPr>
            <xdr:cNvPr id="5332" name="Check Box 212"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251</xdr:row>
          <xdr:rowOff>0</xdr:rowOff>
        </xdr:from>
        <xdr:to>
          <xdr:col>5</xdr:col>
          <xdr:colOff>0</xdr:colOff>
          <xdr:row>252</xdr:row>
          <xdr:rowOff>0</xdr:rowOff>
        </xdr:to>
        <xdr:sp macro="" textlink="">
          <xdr:nvSpPr>
            <xdr:cNvPr id="5333" name="Check Box 213"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252</xdr:row>
          <xdr:rowOff>0</xdr:rowOff>
        </xdr:from>
        <xdr:to>
          <xdr:col>5</xdr:col>
          <xdr:colOff>0</xdr:colOff>
          <xdr:row>252</xdr:row>
          <xdr:rowOff>152400</xdr:rowOff>
        </xdr:to>
        <xdr:sp macro="" textlink="">
          <xdr:nvSpPr>
            <xdr:cNvPr id="5334" name="Check Box 214"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253</xdr:row>
          <xdr:rowOff>0</xdr:rowOff>
        </xdr:from>
        <xdr:to>
          <xdr:col>5</xdr:col>
          <xdr:colOff>0</xdr:colOff>
          <xdr:row>254</xdr:row>
          <xdr:rowOff>0</xdr:rowOff>
        </xdr:to>
        <xdr:sp macro="" textlink="">
          <xdr:nvSpPr>
            <xdr:cNvPr id="5335" name="Check Box 215"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254</xdr:row>
          <xdr:rowOff>0</xdr:rowOff>
        </xdr:from>
        <xdr:to>
          <xdr:col>5</xdr:col>
          <xdr:colOff>0</xdr:colOff>
          <xdr:row>254</xdr:row>
          <xdr:rowOff>323850</xdr:rowOff>
        </xdr:to>
        <xdr:sp macro="" textlink="">
          <xdr:nvSpPr>
            <xdr:cNvPr id="5346" name="Check Box 226"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255</xdr:row>
          <xdr:rowOff>0</xdr:rowOff>
        </xdr:from>
        <xdr:to>
          <xdr:col>5</xdr:col>
          <xdr:colOff>0</xdr:colOff>
          <xdr:row>256</xdr:row>
          <xdr:rowOff>314325</xdr:rowOff>
        </xdr:to>
        <xdr:sp macro="" textlink="">
          <xdr:nvSpPr>
            <xdr:cNvPr id="5347" name="Check Box 227"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0</xdr:rowOff>
        </xdr:from>
        <xdr:to>
          <xdr:col>5</xdr:col>
          <xdr:colOff>0</xdr:colOff>
          <xdr:row>257</xdr:row>
          <xdr:rowOff>314325</xdr:rowOff>
        </xdr:to>
        <xdr:sp macro="" textlink="">
          <xdr:nvSpPr>
            <xdr:cNvPr id="5348" name="Check Box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0</xdr:rowOff>
        </xdr:from>
        <xdr:to>
          <xdr:col>5</xdr:col>
          <xdr:colOff>0</xdr:colOff>
          <xdr:row>258</xdr:row>
          <xdr:rowOff>0</xdr:rowOff>
        </xdr:to>
        <xdr:sp macro="" textlink="">
          <xdr:nvSpPr>
            <xdr:cNvPr id="5349" name="Check Box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0</xdr:rowOff>
        </xdr:from>
        <xdr:to>
          <xdr:col>5</xdr:col>
          <xdr:colOff>0</xdr:colOff>
          <xdr:row>259</xdr:row>
          <xdr:rowOff>0</xdr:rowOff>
        </xdr:to>
        <xdr:sp macro="" textlink="">
          <xdr:nvSpPr>
            <xdr:cNvPr id="5350" name="Check Box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0</xdr:rowOff>
        </xdr:from>
        <xdr:to>
          <xdr:col>5</xdr:col>
          <xdr:colOff>0</xdr:colOff>
          <xdr:row>260</xdr:row>
          <xdr:rowOff>0</xdr:rowOff>
        </xdr:to>
        <xdr:sp macro="" textlink="">
          <xdr:nvSpPr>
            <xdr:cNvPr id="5351" name="Check Box 231" hidden="1">
              <a:extLst>
                <a:ext uri="{63B3BB69-23CF-44E3-9099-C40C66FF867C}">
                  <a14:compatExt spid="_x0000_s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260</xdr:row>
          <xdr:rowOff>0</xdr:rowOff>
        </xdr:from>
        <xdr:to>
          <xdr:col>5</xdr:col>
          <xdr:colOff>0</xdr:colOff>
          <xdr:row>261</xdr:row>
          <xdr:rowOff>0</xdr:rowOff>
        </xdr:to>
        <xdr:sp macro="" textlink="">
          <xdr:nvSpPr>
            <xdr:cNvPr id="5352" name="Check Box 232" hidden="1">
              <a:extLst>
                <a:ext uri="{63B3BB69-23CF-44E3-9099-C40C66FF867C}">
                  <a14:compatExt spid="_x0000_s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261</xdr:row>
          <xdr:rowOff>0</xdr:rowOff>
        </xdr:from>
        <xdr:to>
          <xdr:col>5</xdr:col>
          <xdr:colOff>0</xdr:colOff>
          <xdr:row>262</xdr:row>
          <xdr:rowOff>0</xdr:rowOff>
        </xdr:to>
        <xdr:sp macro="" textlink="">
          <xdr:nvSpPr>
            <xdr:cNvPr id="5353" name="Check Box 233" hidden="1">
              <a:extLst>
                <a:ext uri="{63B3BB69-23CF-44E3-9099-C40C66FF867C}">
                  <a14:compatExt spid="_x0000_s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262</xdr:row>
          <xdr:rowOff>0</xdr:rowOff>
        </xdr:from>
        <xdr:to>
          <xdr:col>5</xdr:col>
          <xdr:colOff>0</xdr:colOff>
          <xdr:row>262</xdr:row>
          <xdr:rowOff>323850</xdr:rowOff>
        </xdr:to>
        <xdr:sp macro="" textlink="">
          <xdr:nvSpPr>
            <xdr:cNvPr id="5354" name="Check Box 234" hidden="1">
              <a:extLst>
                <a:ext uri="{63B3BB69-23CF-44E3-9099-C40C66FF867C}">
                  <a14:compatExt spid="_x0000_s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264</xdr:row>
          <xdr:rowOff>0</xdr:rowOff>
        </xdr:from>
        <xdr:to>
          <xdr:col>5</xdr:col>
          <xdr:colOff>0</xdr:colOff>
          <xdr:row>265</xdr:row>
          <xdr:rowOff>161925</xdr:rowOff>
        </xdr:to>
        <xdr:sp macro="" textlink="">
          <xdr:nvSpPr>
            <xdr:cNvPr id="5355" name="Check Box 235" hidden="1">
              <a:extLst>
                <a:ext uri="{63B3BB69-23CF-44E3-9099-C40C66FF867C}">
                  <a14:compatExt spid="_x0000_s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265</xdr:row>
          <xdr:rowOff>0</xdr:rowOff>
        </xdr:from>
        <xdr:to>
          <xdr:col>5</xdr:col>
          <xdr:colOff>0</xdr:colOff>
          <xdr:row>266</xdr:row>
          <xdr:rowOff>0</xdr:rowOff>
        </xdr:to>
        <xdr:sp macro="" textlink="">
          <xdr:nvSpPr>
            <xdr:cNvPr id="5356" name="Check Box 236"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266</xdr:row>
          <xdr:rowOff>0</xdr:rowOff>
        </xdr:from>
        <xdr:to>
          <xdr:col>5</xdr:col>
          <xdr:colOff>0</xdr:colOff>
          <xdr:row>266</xdr:row>
          <xdr:rowOff>485775</xdr:rowOff>
        </xdr:to>
        <xdr:sp macro="" textlink="">
          <xdr:nvSpPr>
            <xdr:cNvPr id="5357" name="Check Box 237"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267</xdr:row>
          <xdr:rowOff>0</xdr:rowOff>
        </xdr:from>
        <xdr:to>
          <xdr:col>5</xdr:col>
          <xdr:colOff>0</xdr:colOff>
          <xdr:row>268</xdr:row>
          <xdr:rowOff>0</xdr:rowOff>
        </xdr:to>
        <xdr:sp macro="" textlink="">
          <xdr:nvSpPr>
            <xdr:cNvPr id="5358" name="Check Box 238"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0</xdr:rowOff>
        </xdr:from>
        <xdr:to>
          <xdr:col>5</xdr:col>
          <xdr:colOff>0</xdr:colOff>
          <xdr:row>269</xdr:row>
          <xdr:rowOff>0</xdr:rowOff>
        </xdr:to>
        <xdr:sp macro="" textlink="">
          <xdr:nvSpPr>
            <xdr:cNvPr id="5359" name="Check Box 239"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269</xdr:row>
          <xdr:rowOff>0</xdr:rowOff>
        </xdr:from>
        <xdr:to>
          <xdr:col>5</xdr:col>
          <xdr:colOff>0</xdr:colOff>
          <xdr:row>270</xdr:row>
          <xdr:rowOff>0</xdr:rowOff>
        </xdr:to>
        <xdr:sp macro="" textlink="">
          <xdr:nvSpPr>
            <xdr:cNvPr id="5360" name="Check Box 240"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270</xdr:row>
          <xdr:rowOff>0</xdr:rowOff>
        </xdr:from>
        <xdr:to>
          <xdr:col>5</xdr:col>
          <xdr:colOff>0</xdr:colOff>
          <xdr:row>271</xdr:row>
          <xdr:rowOff>0</xdr:rowOff>
        </xdr:to>
        <xdr:sp macro="" textlink="">
          <xdr:nvSpPr>
            <xdr:cNvPr id="5361" name="Check Box 241"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271</xdr:row>
          <xdr:rowOff>0</xdr:rowOff>
        </xdr:from>
        <xdr:to>
          <xdr:col>5</xdr:col>
          <xdr:colOff>0</xdr:colOff>
          <xdr:row>271</xdr:row>
          <xdr:rowOff>152400</xdr:rowOff>
        </xdr:to>
        <xdr:sp macro="" textlink="">
          <xdr:nvSpPr>
            <xdr:cNvPr id="5362" name="Check Box 242"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2</xdr:col>
      <xdr:colOff>96780</xdr:colOff>
      <xdr:row>1</xdr:row>
      <xdr:rowOff>536</xdr:rowOff>
    </xdr:to>
    <xdr:pic>
      <xdr:nvPicPr>
        <xdr:cNvPr id="198" name="Grafik 19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79" y="0"/>
          <a:ext cx="2514848"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9525</xdr:colOff>
          <xdr:row>7</xdr:row>
          <xdr:rowOff>647700</xdr:rowOff>
        </xdr:from>
        <xdr:to>
          <xdr:col>5</xdr:col>
          <xdr:colOff>19050</xdr:colOff>
          <xdr:row>8</xdr:row>
          <xdr:rowOff>647700</xdr:rowOff>
        </xdr:to>
        <xdr:sp macro="" textlink="">
          <xdr:nvSpPr>
            <xdr:cNvPr id="5365" name="Check Box 245"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76200</xdr:colOff>
          <xdr:row>10</xdr:row>
          <xdr:rowOff>19050</xdr:rowOff>
        </xdr:to>
        <xdr:sp macro="" textlink="">
          <xdr:nvSpPr>
            <xdr:cNvPr id="5366" name="Check Box 246"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5</xdr:col>
          <xdr:colOff>9525</xdr:colOff>
          <xdr:row>10</xdr:row>
          <xdr:rowOff>638175</xdr:rowOff>
        </xdr:to>
        <xdr:sp macro="" textlink="">
          <xdr:nvSpPr>
            <xdr:cNvPr id="5368" name="Check Box 248"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5</xdr:col>
          <xdr:colOff>19050</xdr:colOff>
          <xdr:row>12</xdr:row>
          <xdr:rowOff>142875</xdr:rowOff>
        </xdr:to>
        <xdr:sp macro="" textlink="">
          <xdr:nvSpPr>
            <xdr:cNvPr id="5369" name="Check Box 249"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5</xdr:col>
          <xdr:colOff>19050</xdr:colOff>
          <xdr:row>13</xdr:row>
          <xdr:rowOff>9525</xdr:rowOff>
        </xdr:to>
        <xdr:sp macro="" textlink="">
          <xdr:nvSpPr>
            <xdr:cNvPr id="5370" name="Check Box 250"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9525</xdr:rowOff>
        </xdr:from>
        <xdr:to>
          <xdr:col>5</xdr:col>
          <xdr:colOff>9525</xdr:colOff>
          <xdr:row>14</xdr:row>
          <xdr:rowOff>152400</xdr:rowOff>
        </xdr:to>
        <xdr:sp macro="" textlink="">
          <xdr:nvSpPr>
            <xdr:cNvPr id="5371" name="Check Box 251" hidden="1">
              <a:extLst>
                <a:ext uri="{63B3BB69-23CF-44E3-9099-C40C66FF867C}">
                  <a14:compatExt spid="_x0000_s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7</xdr:row>
          <xdr:rowOff>57150</xdr:rowOff>
        </xdr:from>
        <xdr:to>
          <xdr:col>2</xdr:col>
          <xdr:colOff>876300</xdr:colOff>
          <xdr:row>7</xdr:row>
          <xdr:rowOff>276225</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xdr:row>
          <xdr:rowOff>57150</xdr:rowOff>
        </xdr:from>
        <xdr:to>
          <xdr:col>2</xdr:col>
          <xdr:colOff>876300</xdr:colOff>
          <xdr:row>8</xdr:row>
          <xdr:rowOff>276225</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9</xdr:row>
          <xdr:rowOff>57150</xdr:rowOff>
        </xdr:from>
        <xdr:to>
          <xdr:col>2</xdr:col>
          <xdr:colOff>876300</xdr:colOff>
          <xdr:row>9</xdr:row>
          <xdr:rowOff>276225</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xdr:row>
          <xdr:rowOff>57150</xdr:rowOff>
        </xdr:from>
        <xdr:to>
          <xdr:col>2</xdr:col>
          <xdr:colOff>876300</xdr:colOff>
          <xdr:row>10</xdr:row>
          <xdr:rowOff>276225</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11</xdr:row>
          <xdr:rowOff>57150</xdr:rowOff>
        </xdr:from>
        <xdr:to>
          <xdr:col>2</xdr:col>
          <xdr:colOff>876300</xdr:colOff>
          <xdr:row>11</xdr:row>
          <xdr:rowOff>276225</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xdr:row>
          <xdr:rowOff>57150</xdr:rowOff>
        </xdr:from>
        <xdr:to>
          <xdr:col>2</xdr:col>
          <xdr:colOff>876300</xdr:colOff>
          <xdr:row>12</xdr:row>
          <xdr:rowOff>276225</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xdr:row>
          <xdr:rowOff>57150</xdr:rowOff>
        </xdr:from>
        <xdr:to>
          <xdr:col>2</xdr:col>
          <xdr:colOff>876300</xdr:colOff>
          <xdr:row>13</xdr:row>
          <xdr:rowOff>276225</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xdr:row>
          <xdr:rowOff>57150</xdr:rowOff>
        </xdr:from>
        <xdr:to>
          <xdr:col>2</xdr:col>
          <xdr:colOff>876300</xdr:colOff>
          <xdr:row>14</xdr:row>
          <xdr:rowOff>276225</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xdr:row>
          <xdr:rowOff>57150</xdr:rowOff>
        </xdr:from>
        <xdr:to>
          <xdr:col>2</xdr:col>
          <xdr:colOff>876300</xdr:colOff>
          <xdr:row>15</xdr:row>
          <xdr:rowOff>276225</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16</xdr:row>
          <xdr:rowOff>57150</xdr:rowOff>
        </xdr:from>
        <xdr:to>
          <xdr:col>2</xdr:col>
          <xdr:colOff>876300</xdr:colOff>
          <xdr:row>16</xdr:row>
          <xdr:rowOff>276225</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17</xdr:row>
          <xdr:rowOff>57150</xdr:rowOff>
        </xdr:from>
        <xdr:to>
          <xdr:col>2</xdr:col>
          <xdr:colOff>876300</xdr:colOff>
          <xdr:row>17</xdr:row>
          <xdr:rowOff>276225</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18</xdr:row>
          <xdr:rowOff>57150</xdr:rowOff>
        </xdr:from>
        <xdr:to>
          <xdr:col>2</xdr:col>
          <xdr:colOff>876300</xdr:colOff>
          <xdr:row>18</xdr:row>
          <xdr:rowOff>276225</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19</xdr:row>
          <xdr:rowOff>57150</xdr:rowOff>
        </xdr:from>
        <xdr:to>
          <xdr:col>2</xdr:col>
          <xdr:colOff>876300</xdr:colOff>
          <xdr:row>19</xdr:row>
          <xdr:rowOff>276225</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20</xdr:row>
          <xdr:rowOff>57150</xdr:rowOff>
        </xdr:from>
        <xdr:to>
          <xdr:col>2</xdr:col>
          <xdr:colOff>876300</xdr:colOff>
          <xdr:row>20</xdr:row>
          <xdr:rowOff>276225</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21</xdr:row>
          <xdr:rowOff>57150</xdr:rowOff>
        </xdr:from>
        <xdr:to>
          <xdr:col>2</xdr:col>
          <xdr:colOff>876300</xdr:colOff>
          <xdr:row>21</xdr:row>
          <xdr:rowOff>276225</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22</xdr:row>
          <xdr:rowOff>57150</xdr:rowOff>
        </xdr:from>
        <xdr:to>
          <xdr:col>2</xdr:col>
          <xdr:colOff>876300</xdr:colOff>
          <xdr:row>22</xdr:row>
          <xdr:rowOff>276225</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32</xdr:row>
          <xdr:rowOff>57150</xdr:rowOff>
        </xdr:from>
        <xdr:to>
          <xdr:col>2</xdr:col>
          <xdr:colOff>885825</xdr:colOff>
          <xdr:row>32</xdr:row>
          <xdr:rowOff>276225</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33</xdr:row>
          <xdr:rowOff>57150</xdr:rowOff>
        </xdr:from>
        <xdr:to>
          <xdr:col>2</xdr:col>
          <xdr:colOff>885825</xdr:colOff>
          <xdr:row>33</xdr:row>
          <xdr:rowOff>276225</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34</xdr:row>
          <xdr:rowOff>57150</xdr:rowOff>
        </xdr:from>
        <xdr:to>
          <xdr:col>2</xdr:col>
          <xdr:colOff>885825</xdr:colOff>
          <xdr:row>34</xdr:row>
          <xdr:rowOff>276225</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35</xdr:row>
          <xdr:rowOff>57150</xdr:rowOff>
        </xdr:from>
        <xdr:to>
          <xdr:col>2</xdr:col>
          <xdr:colOff>885825</xdr:colOff>
          <xdr:row>35</xdr:row>
          <xdr:rowOff>276225</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36</xdr:row>
          <xdr:rowOff>57150</xdr:rowOff>
        </xdr:from>
        <xdr:to>
          <xdr:col>2</xdr:col>
          <xdr:colOff>885825</xdr:colOff>
          <xdr:row>36</xdr:row>
          <xdr:rowOff>276225</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37</xdr:row>
          <xdr:rowOff>57150</xdr:rowOff>
        </xdr:from>
        <xdr:to>
          <xdr:col>2</xdr:col>
          <xdr:colOff>885825</xdr:colOff>
          <xdr:row>37</xdr:row>
          <xdr:rowOff>276225</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38</xdr:row>
          <xdr:rowOff>57150</xdr:rowOff>
        </xdr:from>
        <xdr:to>
          <xdr:col>2</xdr:col>
          <xdr:colOff>885825</xdr:colOff>
          <xdr:row>38</xdr:row>
          <xdr:rowOff>276225</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39</xdr:row>
          <xdr:rowOff>57150</xdr:rowOff>
        </xdr:from>
        <xdr:to>
          <xdr:col>2</xdr:col>
          <xdr:colOff>885825</xdr:colOff>
          <xdr:row>39</xdr:row>
          <xdr:rowOff>276225</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40</xdr:row>
          <xdr:rowOff>57150</xdr:rowOff>
        </xdr:from>
        <xdr:to>
          <xdr:col>2</xdr:col>
          <xdr:colOff>885825</xdr:colOff>
          <xdr:row>40</xdr:row>
          <xdr:rowOff>276225</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41</xdr:row>
          <xdr:rowOff>57150</xdr:rowOff>
        </xdr:from>
        <xdr:to>
          <xdr:col>2</xdr:col>
          <xdr:colOff>885825</xdr:colOff>
          <xdr:row>41</xdr:row>
          <xdr:rowOff>276225</xdr:rowOff>
        </xdr:to>
        <xdr:sp macro="" textlink="">
          <xdr:nvSpPr>
            <xdr:cNvPr id="2081" name="Check Box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42</xdr:row>
          <xdr:rowOff>57150</xdr:rowOff>
        </xdr:from>
        <xdr:to>
          <xdr:col>2</xdr:col>
          <xdr:colOff>885825</xdr:colOff>
          <xdr:row>42</xdr:row>
          <xdr:rowOff>276225</xdr:rowOff>
        </xdr:to>
        <xdr:sp macro="" textlink="">
          <xdr:nvSpPr>
            <xdr:cNvPr id="2082" name="Check Box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43</xdr:row>
          <xdr:rowOff>57150</xdr:rowOff>
        </xdr:from>
        <xdr:to>
          <xdr:col>2</xdr:col>
          <xdr:colOff>885825</xdr:colOff>
          <xdr:row>43</xdr:row>
          <xdr:rowOff>276225</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xdr:row>
          <xdr:rowOff>57150</xdr:rowOff>
        </xdr:from>
        <xdr:to>
          <xdr:col>2</xdr:col>
          <xdr:colOff>885825</xdr:colOff>
          <xdr:row>44</xdr:row>
          <xdr:rowOff>276225</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45</xdr:row>
          <xdr:rowOff>57150</xdr:rowOff>
        </xdr:from>
        <xdr:to>
          <xdr:col>2</xdr:col>
          <xdr:colOff>885825</xdr:colOff>
          <xdr:row>45</xdr:row>
          <xdr:rowOff>276225</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46</xdr:row>
          <xdr:rowOff>57150</xdr:rowOff>
        </xdr:from>
        <xdr:to>
          <xdr:col>2</xdr:col>
          <xdr:colOff>885825</xdr:colOff>
          <xdr:row>46</xdr:row>
          <xdr:rowOff>276225</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47</xdr:row>
          <xdr:rowOff>57150</xdr:rowOff>
        </xdr:from>
        <xdr:to>
          <xdr:col>2</xdr:col>
          <xdr:colOff>885825</xdr:colOff>
          <xdr:row>47</xdr:row>
          <xdr:rowOff>276225</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xdr:row>
          <xdr:rowOff>57150</xdr:rowOff>
        </xdr:from>
        <xdr:to>
          <xdr:col>2</xdr:col>
          <xdr:colOff>885825</xdr:colOff>
          <xdr:row>48</xdr:row>
          <xdr:rowOff>276225</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49</xdr:row>
          <xdr:rowOff>57150</xdr:rowOff>
        </xdr:from>
        <xdr:to>
          <xdr:col>2</xdr:col>
          <xdr:colOff>885825</xdr:colOff>
          <xdr:row>49</xdr:row>
          <xdr:rowOff>276225</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50</xdr:row>
          <xdr:rowOff>57150</xdr:rowOff>
        </xdr:from>
        <xdr:to>
          <xdr:col>2</xdr:col>
          <xdr:colOff>885825</xdr:colOff>
          <xdr:row>50</xdr:row>
          <xdr:rowOff>276225</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51</xdr:row>
          <xdr:rowOff>57150</xdr:rowOff>
        </xdr:from>
        <xdr:to>
          <xdr:col>2</xdr:col>
          <xdr:colOff>885825</xdr:colOff>
          <xdr:row>51</xdr:row>
          <xdr:rowOff>276225</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52</xdr:row>
          <xdr:rowOff>57150</xdr:rowOff>
        </xdr:from>
        <xdr:to>
          <xdr:col>2</xdr:col>
          <xdr:colOff>885825</xdr:colOff>
          <xdr:row>52</xdr:row>
          <xdr:rowOff>276225</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53</xdr:row>
          <xdr:rowOff>57150</xdr:rowOff>
        </xdr:from>
        <xdr:to>
          <xdr:col>2</xdr:col>
          <xdr:colOff>885825</xdr:colOff>
          <xdr:row>53</xdr:row>
          <xdr:rowOff>276225</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63</xdr:row>
          <xdr:rowOff>57150</xdr:rowOff>
        </xdr:from>
        <xdr:to>
          <xdr:col>2</xdr:col>
          <xdr:colOff>885825</xdr:colOff>
          <xdr:row>63</xdr:row>
          <xdr:rowOff>276225</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64</xdr:row>
          <xdr:rowOff>57150</xdr:rowOff>
        </xdr:from>
        <xdr:to>
          <xdr:col>2</xdr:col>
          <xdr:colOff>885825</xdr:colOff>
          <xdr:row>64</xdr:row>
          <xdr:rowOff>276225</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65</xdr:row>
          <xdr:rowOff>57150</xdr:rowOff>
        </xdr:from>
        <xdr:to>
          <xdr:col>2</xdr:col>
          <xdr:colOff>885825</xdr:colOff>
          <xdr:row>65</xdr:row>
          <xdr:rowOff>276225</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66</xdr:row>
          <xdr:rowOff>57150</xdr:rowOff>
        </xdr:from>
        <xdr:to>
          <xdr:col>2</xdr:col>
          <xdr:colOff>885825</xdr:colOff>
          <xdr:row>66</xdr:row>
          <xdr:rowOff>276225</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67</xdr:row>
          <xdr:rowOff>57150</xdr:rowOff>
        </xdr:from>
        <xdr:to>
          <xdr:col>2</xdr:col>
          <xdr:colOff>885825</xdr:colOff>
          <xdr:row>67</xdr:row>
          <xdr:rowOff>276225</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68</xdr:row>
          <xdr:rowOff>57150</xdr:rowOff>
        </xdr:from>
        <xdr:to>
          <xdr:col>2</xdr:col>
          <xdr:colOff>885825</xdr:colOff>
          <xdr:row>68</xdr:row>
          <xdr:rowOff>276225</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69</xdr:row>
          <xdr:rowOff>57150</xdr:rowOff>
        </xdr:from>
        <xdr:to>
          <xdr:col>2</xdr:col>
          <xdr:colOff>885825</xdr:colOff>
          <xdr:row>69</xdr:row>
          <xdr:rowOff>276225</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70</xdr:row>
          <xdr:rowOff>57150</xdr:rowOff>
        </xdr:from>
        <xdr:to>
          <xdr:col>2</xdr:col>
          <xdr:colOff>885825</xdr:colOff>
          <xdr:row>70</xdr:row>
          <xdr:rowOff>276225</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71</xdr:row>
          <xdr:rowOff>57150</xdr:rowOff>
        </xdr:from>
        <xdr:to>
          <xdr:col>2</xdr:col>
          <xdr:colOff>885825</xdr:colOff>
          <xdr:row>71</xdr:row>
          <xdr:rowOff>276225</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72</xdr:row>
          <xdr:rowOff>57150</xdr:rowOff>
        </xdr:from>
        <xdr:to>
          <xdr:col>2</xdr:col>
          <xdr:colOff>885825</xdr:colOff>
          <xdr:row>72</xdr:row>
          <xdr:rowOff>276225</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73</xdr:row>
          <xdr:rowOff>57150</xdr:rowOff>
        </xdr:from>
        <xdr:to>
          <xdr:col>2</xdr:col>
          <xdr:colOff>885825</xdr:colOff>
          <xdr:row>73</xdr:row>
          <xdr:rowOff>276225</xdr:rowOff>
        </xdr:to>
        <xdr:sp macro="" textlink="">
          <xdr:nvSpPr>
            <xdr:cNvPr id="2104" name="Check Box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74</xdr:row>
          <xdr:rowOff>57150</xdr:rowOff>
        </xdr:from>
        <xdr:to>
          <xdr:col>2</xdr:col>
          <xdr:colOff>885825</xdr:colOff>
          <xdr:row>74</xdr:row>
          <xdr:rowOff>276225</xdr:rowOff>
        </xdr:to>
        <xdr:sp macro="" textlink="">
          <xdr:nvSpPr>
            <xdr:cNvPr id="2105" name="Check Box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75</xdr:row>
          <xdr:rowOff>57150</xdr:rowOff>
        </xdr:from>
        <xdr:to>
          <xdr:col>2</xdr:col>
          <xdr:colOff>885825</xdr:colOff>
          <xdr:row>75</xdr:row>
          <xdr:rowOff>276225</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85</xdr:row>
          <xdr:rowOff>57150</xdr:rowOff>
        </xdr:from>
        <xdr:to>
          <xdr:col>2</xdr:col>
          <xdr:colOff>885825</xdr:colOff>
          <xdr:row>85</xdr:row>
          <xdr:rowOff>276225</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86</xdr:row>
          <xdr:rowOff>57150</xdr:rowOff>
        </xdr:from>
        <xdr:to>
          <xdr:col>2</xdr:col>
          <xdr:colOff>885825</xdr:colOff>
          <xdr:row>86</xdr:row>
          <xdr:rowOff>276225</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87</xdr:row>
          <xdr:rowOff>57150</xdr:rowOff>
        </xdr:from>
        <xdr:to>
          <xdr:col>2</xdr:col>
          <xdr:colOff>885825</xdr:colOff>
          <xdr:row>87</xdr:row>
          <xdr:rowOff>276225</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88</xdr:row>
          <xdr:rowOff>57150</xdr:rowOff>
        </xdr:from>
        <xdr:to>
          <xdr:col>2</xdr:col>
          <xdr:colOff>885825</xdr:colOff>
          <xdr:row>88</xdr:row>
          <xdr:rowOff>276225</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89</xdr:row>
          <xdr:rowOff>57150</xdr:rowOff>
        </xdr:from>
        <xdr:to>
          <xdr:col>2</xdr:col>
          <xdr:colOff>885825</xdr:colOff>
          <xdr:row>89</xdr:row>
          <xdr:rowOff>276225</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90</xdr:row>
          <xdr:rowOff>57150</xdr:rowOff>
        </xdr:from>
        <xdr:to>
          <xdr:col>2</xdr:col>
          <xdr:colOff>885825</xdr:colOff>
          <xdr:row>90</xdr:row>
          <xdr:rowOff>276225</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91</xdr:row>
          <xdr:rowOff>57150</xdr:rowOff>
        </xdr:from>
        <xdr:to>
          <xdr:col>2</xdr:col>
          <xdr:colOff>885825</xdr:colOff>
          <xdr:row>91</xdr:row>
          <xdr:rowOff>276225</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101</xdr:row>
          <xdr:rowOff>57150</xdr:rowOff>
        </xdr:from>
        <xdr:to>
          <xdr:col>2</xdr:col>
          <xdr:colOff>885825</xdr:colOff>
          <xdr:row>101</xdr:row>
          <xdr:rowOff>276225</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103</xdr:row>
          <xdr:rowOff>57150</xdr:rowOff>
        </xdr:from>
        <xdr:to>
          <xdr:col>2</xdr:col>
          <xdr:colOff>885825</xdr:colOff>
          <xdr:row>103</xdr:row>
          <xdr:rowOff>276225</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104</xdr:row>
          <xdr:rowOff>57150</xdr:rowOff>
        </xdr:from>
        <xdr:to>
          <xdr:col>2</xdr:col>
          <xdr:colOff>885825</xdr:colOff>
          <xdr:row>104</xdr:row>
          <xdr:rowOff>276225</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105</xdr:row>
          <xdr:rowOff>57150</xdr:rowOff>
        </xdr:from>
        <xdr:to>
          <xdr:col>2</xdr:col>
          <xdr:colOff>885825</xdr:colOff>
          <xdr:row>105</xdr:row>
          <xdr:rowOff>276225</xdr:rowOff>
        </xdr:to>
        <xdr:sp macro=""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106</xdr:row>
          <xdr:rowOff>57150</xdr:rowOff>
        </xdr:from>
        <xdr:to>
          <xdr:col>2</xdr:col>
          <xdr:colOff>885825</xdr:colOff>
          <xdr:row>106</xdr:row>
          <xdr:rowOff>276225</xdr:rowOff>
        </xdr:to>
        <xdr:sp macro="" textlink="">
          <xdr:nvSpPr>
            <xdr:cNvPr id="2120" name="Check Box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107</xdr:row>
          <xdr:rowOff>57150</xdr:rowOff>
        </xdr:from>
        <xdr:to>
          <xdr:col>2</xdr:col>
          <xdr:colOff>885825</xdr:colOff>
          <xdr:row>107</xdr:row>
          <xdr:rowOff>276225</xdr:rowOff>
        </xdr:to>
        <xdr:sp macro="" textlink="">
          <xdr:nvSpPr>
            <xdr:cNvPr id="2121" name="Check Box 73" hidden="1">
              <a:extLst>
                <a:ext uri="{63B3BB69-23CF-44E3-9099-C40C66FF867C}">
                  <a14:compatExt spid="_x0000_s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108</xdr:row>
          <xdr:rowOff>57150</xdr:rowOff>
        </xdr:from>
        <xdr:to>
          <xdr:col>2</xdr:col>
          <xdr:colOff>885825</xdr:colOff>
          <xdr:row>108</xdr:row>
          <xdr:rowOff>276225</xdr:rowOff>
        </xdr:to>
        <xdr:sp macro="" textlink="">
          <xdr:nvSpPr>
            <xdr:cNvPr id="2122" name="Check Box 74" hidden="1">
              <a:extLst>
                <a:ext uri="{63B3BB69-23CF-44E3-9099-C40C66FF867C}">
                  <a14:compatExt spid="_x0000_s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109</xdr:row>
          <xdr:rowOff>57150</xdr:rowOff>
        </xdr:from>
        <xdr:to>
          <xdr:col>2</xdr:col>
          <xdr:colOff>885825</xdr:colOff>
          <xdr:row>109</xdr:row>
          <xdr:rowOff>276225</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110</xdr:row>
          <xdr:rowOff>57150</xdr:rowOff>
        </xdr:from>
        <xdr:to>
          <xdr:col>2</xdr:col>
          <xdr:colOff>885825</xdr:colOff>
          <xdr:row>110</xdr:row>
          <xdr:rowOff>276225</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111</xdr:row>
          <xdr:rowOff>57150</xdr:rowOff>
        </xdr:from>
        <xdr:to>
          <xdr:col>2</xdr:col>
          <xdr:colOff>885825</xdr:colOff>
          <xdr:row>111</xdr:row>
          <xdr:rowOff>276225</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121</xdr:row>
          <xdr:rowOff>57150</xdr:rowOff>
        </xdr:from>
        <xdr:to>
          <xdr:col>2</xdr:col>
          <xdr:colOff>885825</xdr:colOff>
          <xdr:row>121</xdr:row>
          <xdr:rowOff>266700</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122</xdr:row>
          <xdr:rowOff>57150</xdr:rowOff>
        </xdr:from>
        <xdr:to>
          <xdr:col>2</xdr:col>
          <xdr:colOff>885825</xdr:colOff>
          <xdr:row>122</xdr:row>
          <xdr:rowOff>266700</xdr:rowOff>
        </xdr:to>
        <xdr:sp macro=""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123</xdr:row>
          <xdr:rowOff>57150</xdr:rowOff>
        </xdr:from>
        <xdr:to>
          <xdr:col>2</xdr:col>
          <xdr:colOff>885825</xdr:colOff>
          <xdr:row>123</xdr:row>
          <xdr:rowOff>266700</xdr:rowOff>
        </xdr:to>
        <xdr:sp macro="" textlink="">
          <xdr:nvSpPr>
            <xdr:cNvPr id="2128" name="Check Box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124</xdr:row>
          <xdr:rowOff>57150</xdr:rowOff>
        </xdr:from>
        <xdr:to>
          <xdr:col>2</xdr:col>
          <xdr:colOff>885825</xdr:colOff>
          <xdr:row>124</xdr:row>
          <xdr:rowOff>266700</xdr:rowOff>
        </xdr:to>
        <xdr:sp macro="" textlink="">
          <xdr:nvSpPr>
            <xdr:cNvPr id="2129" name="Check Box 81" hidden="1">
              <a:extLst>
                <a:ext uri="{63B3BB69-23CF-44E3-9099-C40C66FF867C}">
                  <a14:compatExt spid="_x0000_s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125</xdr:row>
          <xdr:rowOff>57150</xdr:rowOff>
        </xdr:from>
        <xdr:to>
          <xdr:col>2</xdr:col>
          <xdr:colOff>885825</xdr:colOff>
          <xdr:row>125</xdr:row>
          <xdr:rowOff>266700</xdr:rowOff>
        </xdr:to>
        <xdr:sp macro="" textlink="">
          <xdr:nvSpPr>
            <xdr:cNvPr id="2130" name="Check Box 82" hidden="1">
              <a:extLst>
                <a:ext uri="{63B3BB69-23CF-44E3-9099-C40C66FF867C}">
                  <a14:compatExt spid="_x0000_s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126</xdr:row>
          <xdr:rowOff>57150</xdr:rowOff>
        </xdr:from>
        <xdr:to>
          <xdr:col>2</xdr:col>
          <xdr:colOff>885825</xdr:colOff>
          <xdr:row>126</xdr:row>
          <xdr:rowOff>266700</xdr:rowOff>
        </xdr:to>
        <xdr:sp macro="" textlink="">
          <xdr:nvSpPr>
            <xdr:cNvPr id="2131" name="Check Box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127</xdr:row>
          <xdr:rowOff>57150</xdr:rowOff>
        </xdr:from>
        <xdr:to>
          <xdr:col>2</xdr:col>
          <xdr:colOff>885825</xdr:colOff>
          <xdr:row>127</xdr:row>
          <xdr:rowOff>266700</xdr:rowOff>
        </xdr:to>
        <xdr:sp macro="" textlink="">
          <xdr:nvSpPr>
            <xdr:cNvPr id="2132" name="Check Box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128</xdr:row>
          <xdr:rowOff>57150</xdr:rowOff>
        </xdr:from>
        <xdr:to>
          <xdr:col>2</xdr:col>
          <xdr:colOff>885825</xdr:colOff>
          <xdr:row>128</xdr:row>
          <xdr:rowOff>266700</xdr:rowOff>
        </xdr:to>
        <xdr:sp macro="" textlink="">
          <xdr:nvSpPr>
            <xdr:cNvPr id="2133" name="Check Box 85" hidden="1">
              <a:extLst>
                <a:ext uri="{63B3BB69-23CF-44E3-9099-C40C66FF867C}">
                  <a14:compatExt spid="_x0000_s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129</xdr:row>
          <xdr:rowOff>57150</xdr:rowOff>
        </xdr:from>
        <xdr:to>
          <xdr:col>2</xdr:col>
          <xdr:colOff>885825</xdr:colOff>
          <xdr:row>129</xdr:row>
          <xdr:rowOff>266700</xdr:rowOff>
        </xdr:to>
        <xdr:sp macro="" textlink="">
          <xdr:nvSpPr>
            <xdr:cNvPr id="2134" name="Check Box 86" hidden="1">
              <a:extLst>
                <a:ext uri="{63B3BB69-23CF-44E3-9099-C40C66FF867C}">
                  <a14:compatExt spid="_x0000_s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130</xdr:row>
          <xdr:rowOff>57150</xdr:rowOff>
        </xdr:from>
        <xdr:to>
          <xdr:col>2</xdr:col>
          <xdr:colOff>885825</xdr:colOff>
          <xdr:row>130</xdr:row>
          <xdr:rowOff>266700</xdr:rowOff>
        </xdr:to>
        <xdr:sp macro="" textlink="">
          <xdr:nvSpPr>
            <xdr:cNvPr id="2135" name="Check Box 87" hidden="1">
              <a:extLst>
                <a:ext uri="{63B3BB69-23CF-44E3-9099-C40C66FF867C}">
                  <a14:compatExt spid="_x0000_s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131</xdr:row>
          <xdr:rowOff>57150</xdr:rowOff>
        </xdr:from>
        <xdr:to>
          <xdr:col>2</xdr:col>
          <xdr:colOff>885825</xdr:colOff>
          <xdr:row>131</xdr:row>
          <xdr:rowOff>266700</xdr:rowOff>
        </xdr:to>
        <xdr:sp macro="" textlink="">
          <xdr:nvSpPr>
            <xdr:cNvPr id="2136" name="Check Box 88" hidden="1">
              <a:extLst>
                <a:ext uri="{63B3BB69-23CF-44E3-9099-C40C66FF867C}">
                  <a14:compatExt spid="_x0000_s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132</xdr:row>
          <xdr:rowOff>57150</xdr:rowOff>
        </xdr:from>
        <xdr:to>
          <xdr:col>2</xdr:col>
          <xdr:colOff>885825</xdr:colOff>
          <xdr:row>132</xdr:row>
          <xdr:rowOff>266700</xdr:rowOff>
        </xdr:to>
        <xdr:sp macro="" textlink="">
          <xdr:nvSpPr>
            <xdr:cNvPr id="2137" name="Check Box 89" hidden="1">
              <a:extLst>
                <a:ext uri="{63B3BB69-23CF-44E3-9099-C40C66FF867C}">
                  <a14:compatExt spid="_x0000_s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133</xdr:row>
          <xdr:rowOff>57150</xdr:rowOff>
        </xdr:from>
        <xdr:to>
          <xdr:col>2</xdr:col>
          <xdr:colOff>885825</xdr:colOff>
          <xdr:row>133</xdr:row>
          <xdr:rowOff>266700</xdr:rowOff>
        </xdr:to>
        <xdr:sp macro="" textlink="">
          <xdr:nvSpPr>
            <xdr:cNvPr id="2138" name="Check Box 90" hidden="1">
              <a:extLst>
                <a:ext uri="{63B3BB69-23CF-44E3-9099-C40C66FF867C}">
                  <a14:compatExt spid="_x0000_s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134</xdr:row>
          <xdr:rowOff>57150</xdr:rowOff>
        </xdr:from>
        <xdr:to>
          <xdr:col>2</xdr:col>
          <xdr:colOff>885825</xdr:colOff>
          <xdr:row>134</xdr:row>
          <xdr:rowOff>266700</xdr:rowOff>
        </xdr:to>
        <xdr:sp macro="" textlink="">
          <xdr:nvSpPr>
            <xdr:cNvPr id="2139" name="Check Box 91" hidden="1">
              <a:extLst>
                <a:ext uri="{63B3BB69-23CF-44E3-9099-C40C66FF867C}">
                  <a14:compatExt spid="_x0000_s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135</xdr:row>
          <xdr:rowOff>57150</xdr:rowOff>
        </xdr:from>
        <xdr:to>
          <xdr:col>2</xdr:col>
          <xdr:colOff>885825</xdr:colOff>
          <xdr:row>135</xdr:row>
          <xdr:rowOff>266700</xdr:rowOff>
        </xdr:to>
        <xdr:sp macro="" textlink="">
          <xdr:nvSpPr>
            <xdr:cNvPr id="2140" name="Check Box 92" hidden="1">
              <a:extLst>
                <a:ext uri="{63B3BB69-23CF-44E3-9099-C40C66FF867C}">
                  <a14:compatExt spid="_x0000_s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145</xdr:row>
          <xdr:rowOff>57150</xdr:rowOff>
        </xdr:from>
        <xdr:to>
          <xdr:col>2</xdr:col>
          <xdr:colOff>885825</xdr:colOff>
          <xdr:row>145</xdr:row>
          <xdr:rowOff>266700</xdr:rowOff>
        </xdr:to>
        <xdr:sp macro="" textlink="">
          <xdr:nvSpPr>
            <xdr:cNvPr id="2141" name="Check Box 93" hidden="1">
              <a:extLst>
                <a:ext uri="{63B3BB69-23CF-44E3-9099-C40C66FF867C}">
                  <a14:compatExt spid="_x0000_s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146</xdr:row>
          <xdr:rowOff>57150</xdr:rowOff>
        </xdr:from>
        <xdr:to>
          <xdr:col>2</xdr:col>
          <xdr:colOff>885825</xdr:colOff>
          <xdr:row>146</xdr:row>
          <xdr:rowOff>266700</xdr:rowOff>
        </xdr:to>
        <xdr:sp macro="" textlink="">
          <xdr:nvSpPr>
            <xdr:cNvPr id="2142" name="Check Box 94" hidden="1">
              <a:extLst>
                <a:ext uri="{63B3BB69-23CF-44E3-9099-C40C66FF867C}">
                  <a14:compatExt spid="_x0000_s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147</xdr:row>
          <xdr:rowOff>57150</xdr:rowOff>
        </xdr:from>
        <xdr:to>
          <xdr:col>2</xdr:col>
          <xdr:colOff>885825</xdr:colOff>
          <xdr:row>147</xdr:row>
          <xdr:rowOff>266700</xdr:rowOff>
        </xdr:to>
        <xdr:sp macro="" textlink="">
          <xdr:nvSpPr>
            <xdr:cNvPr id="2143" name="Check Box 95" hidden="1">
              <a:extLst>
                <a:ext uri="{63B3BB69-23CF-44E3-9099-C40C66FF867C}">
                  <a14:compatExt spid="_x0000_s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148</xdr:row>
          <xdr:rowOff>57150</xdr:rowOff>
        </xdr:from>
        <xdr:to>
          <xdr:col>2</xdr:col>
          <xdr:colOff>885825</xdr:colOff>
          <xdr:row>148</xdr:row>
          <xdr:rowOff>266700</xdr:rowOff>
        </xdr:to>
        <xdr:sp macro="" textlink="">
          <xdr:nvSpPr>
            <xdr:cNvPr id="2144" name="Check Box 96" hidden="1">
              <a:extLst>
                <a:ext uri="{63B3BB69-23CF-44E3-9099-C40C66FF867C}">
                  <a14:compatExt spid="_x0000_s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149</xdr:row>
          <xdr:rowOff>57150</xdr:rowOff>
        </xdr:from>
        <xdr:to>
          <xdr:col>2</xdr:col>
          <xdr:colOff>885825</xdr:colOff>
          <xdr:row>149</xdr:row>
          <xdr:rowOff>266700</xdr:rowOff>
        </xdr:to>
        <xdr:sp macro="" textlink="">
          <xdr:nvSpPr>
            <xdr:cNvPr id="2145" name="Check Box 97" hidden="1">
              <a:extLst>
                <a:ext uri="{63B3BB69-23CF-44E3-9099-C40C66FF867C}">
                  <a14:compatExt spid="_x0000_s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150</xdr:row>
          <xdr:rowOff>57150</xdr:rowOff>
        </xdr:from>
        <xdr:to>
          <xdr:col>2</xdr:col>
          <xdr:colOff>885825</xdr:colOff>
          <xdr:row>150</xdr:row>
          <xdr:rowOff>266700</xdr:rowOff>
        </xdr:to>
        <xdr:sp macro="" textlink="">
          <xdr:nvSpPr>
            <xdr:cNvPr id="2146" name="Check Box 98" hidden="1">
              <a:extLst>
                <a:ext uri="{63B3BB69-23CF-44E3-9099-C40C66FF867C}">
                  <a14:compatExt spid="_x0000_s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151</xdr:row>
          <xdr:rowOff>57150</xdr:rowOff>
        </xdr:from>
        <xdr:to>
          <xdr:col>2</xdr:col>
          <xdr:colOff>885825</xdr:colOff>
          <xdr:row>151</xdr:row>
          <xdr:rowOff>266700</xdr:rowOff>
        </xdr:to>
        <xdr:sp macro="" textlink="">
          <xdr:nvSpPr>
            <xdr:cNvPr id="2147" name="Check Box 99" hidden="1">
              <a:extLst>
                <a:ext uri="{63B3BB69-23CF-44E3-9099-C40C66FF867C}">
                  <a14:compatExt spid="_x0000_s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152</xdr:row>
          <xdr:rowOff>57150</xdr:rowOff>
        </xdr:from>
        <xdr:to>
          <xdr:col>2</xdr:col>
          <xdr:colOff>885825</xdr:colOff>
          <xdr:row>152</xdr:row>
          <xdr:rowOff>266700</xdr:rowOff>
        </xdr:to>
        <xdr:sp macro="" textlink="">
          <xdr:nvSpPr>
            <xdr:cNvPr id="2148" name="Check Box 100" hidden="1">
              <a:extLst>
                <a:ext uri="{63B3BB69-23CF-44E3-9099-C40C66FF867C}">
                  <a14:compatExt spid="_x0000_s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153</xdr:row>
          <xdr:rowOff>57150</xdr:rowOff>
        </xdr:from>
        <xdr:to>
          <xdr:col>2</xdr:col>
          <xdr:colOff>885825</xdr:colOff>
          <xdr:row>153</xdr:row>
          <xdr:rowOff>266700</xdr:rowOff>
        </xdr:to>
        <xdr:sp macro="" textlink="">
          <xdr:nvSpPr>
            <xdr:cNvPr id="2149" name="Check Box 101" hidden="1">
              <a:extLst>
                <a:ext uri="{63B3BB69-23CF-44E3-9099-C40C66FF867C}">
                  <a14:compatExt spid="_x0000_s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154</xdr:row>
          <xdr:rowOff>57150</xdr:rowOff>
        </xdr:from>
        <xdr:to>
          <xdr:col>2</xdr:col>
          <xdr:colOff>885825</xdr:colOff>
          <xdr:row>154</xdr:row>
          <xdr:rowOff>266700</xdr:rowOff>
        </xdr:to>
        <xdr:sp macro="" textlink="">
          <xdr:nvSpPr>
            <xdr:cNvPr id="2150" name="Check Box 102" hidden="1">
              <a:extLst>
                <a:ext uri="{63B3BB69-23CF-44E3-9099-C40C66FF867C}">
                  <a14:compatExt spid="_x0000_s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155</xdr:row>
          <xdr:rowOff>57150</xdr:rowOff>
        </xdr:from>
        <xdr:to>
          <xdr:col>2</xdr:col>
          <xdr:colOff>885825</xdr:colOff>
          <xdr:row>155</xdr:row>
          <xdr:rowOff>266700</xdr:rowOff>
        </xdr:to>
        <xdr:sp macro="" textlink="">
          <xdr:nvSpPr>
            <xdr:cNvPr id="2151" name="Check Box 103" hidden="1">
              <a:extLst>
                <a:ext uri="{63B3BB69-23CF-44E3-9099-C40C66FF867C}">
                  <a14:compatExt spid="_x0000_s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156</xdr:row>
          <xdr:rowOff>57150</xdr:rowOff>
        </xdr:from>
        <xdr:to>
          <xdr:col>2</xdr:col>
          <xdr:colOff>885825</xdr:colOff>
          <xdr:row>156</xdr:row>
          <xdr:rowOff>266700</xdr:rowOff>
        </xdr:to>
        <xdr:sp macro="" textlink="">
          <xdr:nvSpPr>
            <xdr:cNvPr id="2152" name="Check Box 104" hidden="1">
              <a:extLst>
                <a:ext uri="{63B3BB69-23CF-44E3-9099-C40C66FF867C}">
                  <a14:compatExt spid="_x0000_s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11</xdr:rowOff>
    </xdr:from>
    <xdr:to>
      <xdr:col>1</xdr:col>
      <xdr:colOff>2514848</xdr:colOff>
      <xdr:row>0</xdr:row>
      <xdr:rowOff>504011</xdr:rowOff>
    </xdr:to>
    <xdr:pic>
      <xdr:nvPicPr>
        <xdr:cNvPr id="98" name="Grafik 9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11"/>
          <a:ext cx="2514848" cy="50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10584</xdr:colOff>
      <xdr:row>14</xdr:row>
      <xdr:rowOff>10582</xdr:rowOff>
    </xdr:from>
    <xdr:to>
      <xdr:col>11</xdr:col>
      <xdr:colOff>984249</xdr:colOff>
      <xdr:row>34</xdr:row>
      <xdr:rowOff>10583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47</xdr:row>
      <xdr:rowOff>0</xdr:rowOff>
    </xdr:from>
    <xdr:to>
      <xdr:col>11</xdr:col>
      <xdr:colOff>1059392</xdr:colOff>
      <xdr:row>65</xdr:row>
      <xdr:rowOff>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11</xdr:col>
      <xdr:colOff>983192</xdr:colOff>
      <xdr:row>103</xdr:row>
      <xdr:rowOff>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0</xdr:row>
      <xdr:rowOff>0</xdr:rowOff>
    </xdr:from>
    <xdr:to>
      <xdr:col>3</xdr:col>
      <xdr:colOff>19298</xdr:colOff>
      <xdr:row>0</xdr:row>
      <xdr:rowOff>504000</xdr:rowOff>
    </xdr:to>
    <xdr:pic>
      <xdr:nvPicPr>
        <xdr:cNvPr id="8" name="Grafik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0"/>
          <a:ext cx="2514848" cy="50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8.xml"/><Relationship Id="rId117" Type="http://schemas.openxmlformats.org/officeDocument/2006/relationships/ctrlProp" Target="../ctrlProps/ctrlProp149.xml"/><Relationship Id="rId21" Type="http://schemas.openxmlformats.org/officeDocument/2006/relationships/ctrlProp" Target="../ctrlProps/ctrlProp53.xml"/><Relationship Id="rId42" Type="http://schemas.openxmlformats.org/officeDocument/2006/relationships/ctrlProp" Target="../ctrlProps/ctrlProp74.xml"/><Relationship Id="rId47" Type="http://schemas.openxmlformats.org/officeDocument/2006/relationships/ctrlProp" Target="../ctrlProps/ctrlProp79.xml"/><Relationship Id="rId63" Type="http://schemas.openxmlformats.org/officeDocument/2006/relationships/ctrlProp" Target="../ctrlProps/ctrlProp95.xml"/><Relationship Id="rId68" Type="http://schemas.openxmlformats.org/officeDocument/2006/relationships/ctrlProp" Target="../ctrlProps/ctrlProp100.xml"/><Relationship Id="rId84" Type="http://schemas.openxmlformats.org/officeDocument/2006/relationships/ctrlProp" Target="../ctrlProps/ctrlProp116.xml"/><Relationship Id="rId89" Type="http://schemas.openxmlformats.org/officeDocument/2006/relationships/ctrlProp" Target="../ctrlProps/ctrlProp121.xml"/><Relationship Id="rId112" Type="http://schemas.openxmlformats.org/officeDocument/2006/relationships/ctrlProp" Target="../ctrlProps/ctrlProp144.xml"/><Relationship Id="rId133" Type="http://schemas.openxmlformats.org/officeDocument/2006/relationships/ctrlProp" Target="../ctrlProps/ctrlProp165.xml"/><Relationship Id="rId138" Type="http://schemas.openxmlformats.org/officeDocument/2006/relationships/ctrlProp" Target="../ctrlProps/ctrlProp170.xml"/><Relationship Id="rId16" Type="http://schemas.openxmlformats.org/officeDocument/2006/relationships/ctrlProp" Target="../ctrlProps/ctrlProp48.xml"/><Relationship Id="rId107" Type="http://schemas.openxmlformats.org/officeDocument/2006/relationships/ctrlProp" Target="../ctrlProps/ctrlProp139.xml"/><Relationship Id="rId11" Type="http://schemas.openxmlformats.org/officeDocument/2006/relationships/ctrlProp" Target="../ctrlProps/ctrlProp43.xml"/><Relationship Id="rId32" Type="http://schemas.openxmlformats.org/officeDocument/2006/relationships/ctrlProp" Target="../ctrlProps/ctrlProp64.xml"/><Relationship Id="rId37" Type="http://schemas.openxmlformats.org/officeDocument/2006/relationships/ctrlProp" Target="../ctrlProps/ctrlProp69.xml"/><Relationship Id="rId53" Type="http://schemas.openxmlformats.org/officeDocument/2006/relationships/ctrlProp" Target="../ctrlProps/ctrlProp85.xml"/><Relationship Id="rId58" Type="http://schemas.openxmlformats.org/officeDocument/2006/relationships/ctrlProp" Target="../ctrlProps/ctrlProp90.xml"/><Relationship Id="rId74" Type="http://schemas.openxmlformats.org/officeDocument/2006/relationships/ctrlProp" Target="../ctrlProps/ctrlProp106.xml"/><Relationship Id="rId79" Type="http://schemas.openxmlformats.org/officeDocument/2006/relationships/ctrlProp" Target="../ctrlProps/ctrlProp111.xml"/><Relationship Id="rId102" Type="http://schemas.openxmlformats.org/officeDocument/2006/relationships/ctrlProp" Target="../ctrlProps/ctrlProp134.xml"/><Relationship Id="rId123" Type="http://schemas.openxmlformats.org/officeDocument/2006/relationships/ctrlProp" Target="../ctrlProps/ctrlProp155.xml"/><Relationship Id="rId128" Type="http://schemas.openxmlformats.org/officeDocument/2006/relationships/ctrlProp" Target="../ctrlProps/ctrlProp160.xml"/><Relationship Id="rId5" Type="http://schemas.openxmlformats.org/officeDocument/2006/relationships/ctrlProp" Target="../ctrlProps/ctrlProp37.xml"/><Relationship Id="rId90" Type="http://schemas.openxmlformats.org/officeDocument/2006/relationships/ctrlProp" Target="../ctrlProps/ctrlProp122.xml"/><Relationship Id="rId95" Type="http://schemas.openxmlformats.org/officeDocument/2006/relationships/ctrlProp" Target="../ctrlProps/ctrlProp127.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56" Type="http://schemas.openxmlformats.org/officeDocument/2006/relationships/ctrlProp" Target="../ctrlProps/ctrlProp88.xml"/><Relationship Id="rId64" Type="http://schemas.openxmlformats.org/officeDocument/2006/relationships/ctrlProp" Target="../ctrlProps/ctrlProp96.xml"/><Relationship Id="rId69" Type="http://schemas.openxmlformats.org/officeDocument/2006/relationships/ctrlProp" Target="../ctrlProps/ctrlProp101.xml"/><Relationship Id="rId77" Type="http://schemas.openxmlformats.org/officeDocument/2006/relationships/ctrlProp" Target="../ctrlProps/ctrlProp109.xml"/><Relationship Id="rId100" Type="http://schemas.openxmlformats.org/officeDocument/2006/relationships/ctrlProp" Target="../ctrlProps/ctrlProp132.xml"/><Relationship Id="rId105" Type="http://schemas.openxmlformats.org/officeDocument/2006/relationships/ctrlProp" Target="../ctrlProps/ctrlProp137.xml"/><Relationship Id="rId113" Type="http://schemas.openxmlformats.org/officeDocument/2006/relationships/ctrlProp" Target="../ctrlProps/ctrlProp145.xml"/><Relationship Id="rId118" Type="http://schemas.openxmlformats.org/officeDocument/2006/relationships/ctrlProp" Target="../ctrlProps/ctrlProp150.xml"/><Relationship Id="rId126" Type="http://schemas.openxmlformats.org/officeDocument/2006/relationships/ctrlProp" Target="../ctrlProps/ctrlProp158.xml"/><Relationship Id="rId134" Type="http://schemas.openxmlformats.org/officeDocument/2006/relationships/ctrlProp" Target="../ctrlProps/ctrlProp166.xml"/><Relationship Id="rId8" Type="http://schemas.openxmlformats.org/officeDocument/2006/relationships/ctrlProp" Target="../ctrlProps/ctrlProp40.xml"/><Relationship Id="rId51" Type="http://schemas.openxmlformats.org/officeDocument/2006/relationships/ctrlProp" Target="../ctrlProps/ctrlProp83.xml"/><Relationship Id="rId72" Type="http://schemas.openxmlformats.org/officeDocument/2006/relationships/ctrlProp" Target="../ctrlProps/ctrlProp104.xml"/><Relationship Id="rId80" Type="http://schemas.openxmlformats.org/officeDocument/2006/relationships/ctrlProp" Target="../ctrlProps/ctrlProp112.xml"/><Relationship Id="rId85" Type="http://schemas.openxmlformats.org/officeDocument/2006/relationships/ctrlProp" Target="../ctrlProps/ctrlProp117.xml"/><Relationship Id="rId93" Type="http://schemas.openxmlformats.org/officeDocument/2006/relationships/ctrlProp" Target="../ctrlProps/ctrlProp125.xml"/><Relationship Id="rId98" Type="http://schemas.openxmlformats.org/officeDocument/2006/relationships/ctrlProp" Target="../ctrlProps/ctrlProp130.xml"/><Relationship Id="rId121" Type="http://schemas.openxmlformats.org/officeDocument/2006/relationships/ctrlProp" Target="../ctrlProps/ctrlProp153.xml"/><Relationship Id="rId3" Type="http://schemas.openxmlformats.org/officeDocument/2006/relationships/vmlDrawing" Target="../drawings/vmlDrawing2.v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59" Type="http://schemas.openxmlformats.org/officeDocument/2006/relationships/ctrlProp" Target="../ctrlProps/ctrlProp91.xml"/><Relationship Id="rId67" Type="http://schemas.openxmlformats.org/officeDocument/2006/relationships/ctrlProp" Target="../ctrlProps/ctrlProp99.xml"/><Relationship Id="rId103" Type="http://schemas.openxmlformats.org/officeDocument/2006/relationships/ctrlProp" Target="../ctrlProps/ctrlProp135.xml"/><Relationship Id="rId108" Type="http://schemas.openxmlformats.org/officeDocument/2006/relationships/ctrlProp" Target="../ctrlProps/ctrlProp140.xml"/><Relationship Id="rId116" Type="http://schemas.openxmlformats.org/officeDocument/2006/relationships/ctrlProp" Target="../ctrlProps/ctrlProp148.xml"/><Relationship Id="rId124" Type="http://schemas.openxmlformats.org/officeDocument/2006/relationships/ctrlProp" Target="../ctrlProps/ctrlProp156.xml"/><Relationship Id="rId129" Type="http://schemas.openxmlformats.org/officeDocument/2006/relationships/ctrlProp" Target="../ctrlProps/ctrlProp161.xml"/><Relationship Id="rId137" Type="http://schemas.openxmlformats.org/officeDocument/2006/relationships/ctrlProp" Target="../ctrlProps/ctrlProp169.xml"/><Relationship Id="rId20" Type="http://schemas.openxmlformats.org/officeDocument/2006/relationships/ctrlProp" Target="../ctrlProps/ctrlProp52.xml"/><Relationship Id="rId41" Type="http://schemas.openxmlformats.org/officeDocument/2006/relationships/ctrlProp" Target="../ctrlProps/ctrlProp73.xml"/><Relationship Id="rId54" Type="http://schemas.openxmlformats.org/officeDocument/2006/relationships/ctrlProp" Target="../ctrlProps/ctrlProp86.xml"/><Relationship Id="rId62" Type="http://schemas.openxmlformats.org/officeDocument/2006/relationships/ctrlProp" Target="../ctrlProps/ctrlProp94.xml"/><Relationship Id="rId70" Type="http://schemas.openxmlformats.org/officeDocument/2006/relationships/ctrlProp" Target="../ctrlProps/ctrlProp102.xml"/><Relationship Id="rId75" Type="http://schemas.openxmlformats.org/officeDocument/2006/relationships/ctrlProp" Target="../ctrlProps/ctrlProp107.xml"/><Relationship Id="rId83" Type="http://schemas.openxmlformats.org/officeDocument/2006/relationships/ctrlProp" Target="../ctrlProps/ctrlProp115.xml"/><Relationship Id="rId88" Type="http://schemas.openxmlformats.org/officeDocument/2006/relationships/ctrlProp" Target="../ctrlProps/ctrlProp120.xml"/><Relationship Id="rId91" Type="http://schemas.openxmlformats.org/officeDocument/2006/relationships/ctrlProp" Target="../ctrlProps/ctrlProp123.xml"/><Relationship Id="rId96" Type="http://schemas.openxmlformats.org/officeDocument/2006/relationships/ctrlProp" Target="../ctrlProps/ctrlProp128.xml"/><Relationship Id="rId111" Type="http://schemas.openxmlformats.org/officeDocument/2006/relationships/ctrlProp" Target="../ctrlProps/ctrlProp143.xml"/><Relationship Id="rId132" Type="http://schemas.openxmlformats.org/officeDocument/2006/relationships/ctrlProp" Target="../ctrlProps/ctrlProp164.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57" Type="http://schemas.openxmlformats.org/officeDocument/2006/relationships/ctrlProp" Target="../ctrlProps/ctrlProp89.xml"/><Relationship Id="rId106" Type="http://schemas.openxmlformats.org/officeDocument/2006/relationships/ctrlProp" Target="../ctrlProps/ctrlProp138.xml"/><Relationship Id="rId114" Type="http://schemas.openxmlformats.org/officeDocument/2006/relationships/ctrlProp" Target="../ctrlProps/ctrlProp146.xml"/><Relationship Id="rId119" Type="http://schemas.openxmlformats.org/officeDocument/2006/relationships/ctrlProp" Target="../ctrlProps/ctrlProp151.xml"/><Relationship Id="rId127" Type="http://schemas.openxmlformats.org/officeDocument/2006/relationships/ctrlProp" Target="../ctrlProps/ctrlProp159.xml"/><Relationship Id="rId10" Type="http://schemas.openxmlformats.org/officeDocument/2006/relationships/ctrlProp" Target="../ctrlProps/ctrlProp42.xml"/><Relationship Id="rId31" Type="http://schemas.openxmlformats.org/officeDocument/2006/relationships/ctrlProp" Target="../ctrlProps/ctrlProp63.xml"/><Relationship Id="rId44" Type="http://schemas.openxmlformats.org/officeDocument/2006/relationships/ctrlProp" Target="../ctrlProps/ctrlProp76.xml"/><Relationship Id="rId52" Type="http://schemas.openxmlformats.org/officeDocument/2006/relationships/ctrlProp" Target="../ctrlProps/ctrlProp84.xml"/><Relationship Id="rId60" Type="http://schemas.openxmlformats.org/officeDocument/2006/relationships/ctrlProp" Target="../ctrlProps/ctrlProp92.xml"/><Relationship Id="rId65" Type="http://schemas.openxmlformats.org/officeDocument/2006/relationships/ctrlProp" Target="../ctrlProps/ctrlProp97.xml"/><Relationship Id="rId73" Type="http://schemas.openxmlformats.org/officeDocument/2006/relationships/ctrlProp" Target="../ctrlProps/ctrlProp105.xml"/><Relationship Id="rId78" Type="http://schemas.openxmlformats.org/officeDocument/2006/relationships/ctrlProp" Target="../ctrlProps/ctrlProp110.xml"/><Relationship Id="rId81" Type="http://schemas.openxmlformats.org/officeDocument/2006/relationships/ctrlProp" Target="../ctrlProps/ctrlProp113.xml"/><Relationship Id="rId86" Type="http://schemas.openxmlformats.org/officeDocument/2006/relationships/ctrlProp" Target="../ctrlProps/ctrlProp118.xml"/><Relationship Id="rId94" Type="http://schemas.openxmlformats.org/officeDocument/2006/relationships/ctrlProp" Target="../ctrlProps/ctrlProp126.xml"/><Relationship Id="rId99" Type="http://schemas.openxmlformats.org/officeDocument/2006/relationships/ctrlProp" Target="../ctrlProps/ctrlProp131.xml"/><Relationship Id="rId101" Type="http://schemas.openxmlformats.org/officeDocument/2006/relationships/ctrlProp" Target="../ctrlProps/ctrlProp133.xml"/><Relationship Id="rId122" Type="http://schemas.openxmlformats.org/officeDocument/2006/relationships/ctrlProp" Target="../ctrlProps/ctrlProp154.xml"/><Relationship Id="rId130" Type="http://schemas.openxmlformats.org/officeDocument/2006/relationships/ctrlProp" Target="../ctrlProps/ctrlProp162.xml"/><Relationship Id="rId135" Type="http://schemas.openxmlformats.org/officeDocument/2006/relationships/ctrlProp" Target="../ctrlProps/ctrlProp167.xml"/><Relationship Id="rId4" Type="http://schemas.openxmlformats.org/officeDocument/2006/relationships/ctrlProp" Target="../ctrlProps/ctrlProp36.xml"/><Relationship Id="rId9" Type="http://schemas.openxmlformats.org/officeDocument/2006/relationships/ctrlProp" Target="../ctrlProps/ctrlProp41.xml"/><Relationship Id="rId13" Type="http://schemas.openxmlformats.org/officeDocument/2006/relationships/ctrlProp" Target="../ctrlProps/ctrlProp45.xml"/><Relationship Id="rId18" Type="http://schemas.openxmlformats.org/officeDocument/2006/relationships/ctrlProp" Target="../ctrlProps/ctrlProp50.xml"/><Relationship Id="rId39" Type="http://schemas.openxmlformats.org/officeDocument/2006/relationships/ctrlProp" Target="../ctrlProps/ctrlProp71.xml"/><Relationship Id="rId109" Type="http://schemas.openxmlformats.org/officeDocument/2006/relationships/ctrlProp" Target="../ctrlProps/ctrlProp141.xml"/><Relationship Id="rId34" Type="http://schemas.openxmlformats.org/officeDocument/2006/relationships/ctrlProp" Target="../ctrlProps/ctrlProp66.xml"/><Relationship Id="rId50" Type="http://schemas.openxmlformats.org/officeDocument/2006/relationships/ctrlProp" Target="../ctrlProps/ctrlProp82.xml"/><Relationship Id="rId55" Type="http://schemas.openxmlformats.org/officeDocument/2006/relationships/ctrlProp" Target="../ctrlProps/ctrlProp87.xml"/><Relationship Id="rId76" Type="http://schemas.openxmlformats.org/officeDocument/2006/relationships/ctrlProp" Target="../ctrlProps/ctrlProp108.xml"/><Relationship Id="rId97" Type="http://schemas.openxmlformats.org/officeDocument/2006/relationships/ctrlProp" Target="../ctrlProps/ctrlProp129.xml"/><Relationship Id="rId104" Type="http://schemas.openxmlformats.org/officeDocument/2006/relationships/ctrlProp" Target="../ctrlProps/ctrlProp136.xml"/><Relationship Id="rId120" Type="http://schemas.openxmlformats.org/officeDocument/2006/relationships/ctrlProp" Target="../ctrlProps/ctrlProp152.xml"/><Relationship Id="rId125" Type="http://schemas.openxmlformats.org/officeDocument/2006/relationships/ctrlProp" Target="../ctrlProps/ctrlProp157.xml"/><Relationship Id="rId7" Type="http://schemas.openxmlformats.org/officeDocument/2006/relationships/ctrlProp" Target="../ctrlProps/ctrlProp39.xml"/><Relationship Id="rId71" Type="http://schemas.openxmlformats.org/officeDocument/2006/relationships/ctrlProp" Target="../ctrlProps/ctrlProp103.xml"/><Relationship Id="rId92" Type="http://schemas.openxmlformats.org/officeDocument/2006/relationships/ctrlProp" Target="../ctrlProps/ctrlProp124.xml"/><Relationship Id="rId2" Type="http://schemas.openxmlformats.org/officeDocument/2006/relationships/drawing" Target="../drawings/drawing5.xml"/><Relationship Id="rId29" Type="http://schemas.openxmlformats.org/officeDocument/2006/relationships/ctrlProp" Target="../ctrlProps/ctrlProp61.xml"/><Relationship Id="rId24" Type="http://schemas.openxmlformats.org/officeDocument/2006/relationships/ctrlProp" Target="../ctrlProps/ctrlProp56.xml"/><Relationship Id="rId40" Type="http://schemas.openxmlformats.org/officeDocument/2006/relationships/ctrlProp" Target="../ctrlProps/ctrlProp72.xml"/><Relationship Id="rId45" Type="http://schemas.openxmlformats.org/officeDocument/2006/relationships/ctrlProp" Target="../ctrlProps/ctrlProp77.xml"/><Relationship Id="rId66" Type="http://schemas.openxmlformats.org/officeDocument/2006/relationships/ctrlProp" Target="../ctrlProps/ctrlProp98.xml"/><Relationship Id="rId87" Type="http://schemas.openxmlformats.org/officeDocument/2006/relationships/ctrlProp" Target="../ctrlProps/ctrlProp119.xml"/><Relationship Id="rId110" Type="http://schemas.openxmlformats.org/officeDocument/2006/relationships/ctrlProp" Target="../ctrlProps/ctrlProp142.xml"/><Relationship Id="rId115" Type="http://schemas.openxmlformats.org/officeDocument/2006/relationships/ctrlProp" Target="../ctrlProps/ctrlProp147.xml"/><Relationship Id="rId131" Type="http://schemas.openxmlformats.org/officeDocument/2006/relationships/ctrlProp" Target="../ctrlProps/ctrlProp163.xml"/><Relationship Id="rId136" Type="http://schemas.openxmlformats.org/officeDocument/2006/relationships/ctrlProp" Target="../ctrlProps/ctrlProp168.xml"/><Relationship Id="rId61" Type="http://schemas.openxmlformats.org/officeDocument/2006/relationships/ctrlProp" Target="../ctrlProps/ctrlProp93.xml"/><Relationship Id="rId82" Type="http://schemas.openxmlformats.org/officeDocument/2006/relationships/ctrlProp" Target="../ctrlProps/ctrlProp114.xml"/><Relationship Id="rId19" Type="http://schemas.openxmlformats.org/officeDocument/2006/relationships/ctrlProp" Target="../ctrlProps/ctrlProp51.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34" Type="http://schemas.openxmlformats.org/officeDocument/2006/relationships/ctrlProp" Target="../ctrlProps/ctrlProp201.xml"/><Relationship Id="rId42" Type="http://schemas.openxmlformats.org/officeDocument/2006/relationships/ctrlProp" Target="../ctrlProps/ctrlProp209.xml"/><Relationship Id="rId47" Type="http://schemas.openxmlformats.org/officeDocument/2006/relationships/ctrlProp" Target="../ctrlProps/ctrlProp214.xml"/><Relationship Id="rId50" Type="http://schemas.openxmlformats.org/officeDocument/2006/relationships/ctrlProp" Target="../ctrlProps/ctrlProp217.xml"/><Relationship Id="rId55" Type="http://schemas.openxmlformats.org/officeDocument/2006/relationships/ctrlProp" Target="../ctrlProps/ctrlProp222.xml"/><Relationship Id="rId63" Type="http://schemas.openxmlformats.org/officeDocument/2006/relationships/ctrlProp" Target="../ctrlProps/ctrlProp230.xml"/><Relationship Id="rId68" Type="http://schemas.openxmlformats.org/officeDocument/2006/relationships/ctrlProp" Target="../ctrlProps/ctrlProp235.xml"/><Relationship Id="rId76" Type="http://schemas.openxmlformats.org/officeDocument/2006/relationships/ctrlProp" Target="../ctrlProps/ctrlProp243.xml"/><Relationship Id="rId84" Type="http://schemas.openxmlformats.org/officeDocument/2006/relationships/ctrlProp" Target="../ctrlProps/ctrlProp251.xml"/><Relationship Id="rId89" Type="http://schemas.openxmlformats.org/officeDocument/2006/relationships/ctrlProp" Target="../ctrlProps/ctrlProp256.xml"/><Relationship Id="rId97" Type="http://schemas.openxmlformats.org/officeDocument/2006/relationships/ctrlProp" Target="../ctrlProps/ctrlProp264.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6.xml"/><Relationship Id="rId16" Type="http://schemas.openxmlformats.org/officeDocument/2006/relationships/ctrlProp" Target="../ctrlProps/ctrlProp183.xml"/><Relationship Id="rId29" Type="http://schemas.openxmlformats.org/officeDocument/2006/relationships/ctrlProp" Target="../ctrlProps/ctrlProp196.xml"/><Relationship Id="rId11" Type="http://schemas.openxmlformats.org/officeDocument/2006/relationships/ctrlProp" Target="../ctrlProps/ctrlProp178.xml"/><Relationship Id="rId24" Type="http://schemas.openxmlformats.org/officeDocument/2006/relationships/ctrlProp" Target="../ctrlProps/ctrlProp191.xml"/><Relationship Id="rId32" Type="http://schemas.openxmlformats.org/officeDocument/2006/relationships/ctrlProp" Target="../ctrlProps/ctrlProp199.xml"/><Relationship Id="rId37" Type="http://schemas.openxmlformats.org/officeDocument/2006/relationships/ctrlProp" Target="../ctrlProps/ctrlProp204.xml"/><Relationship Id="rId40" Type="http://schemas.openxmlformats.org/officeDocument/2006/relationships/ctrlProp" Target="../ctrlProps/ctrlProp207.xml"/><Relationship Id="rId45" Type="http://schemas.openxmlformats.org/officeDocument/2006/relationships/ctrlProp" Target="../ctrlProps/ctrlProp212.xml"/><Relationship Id="rId53" Type="http://schemas.openxmlformats.org/officeDocument/2006/relationships/ctrlProp" Target="../ctrlProps/ctrlProp220.xml"/><Relationship Id="rId58" Type="http://schemas.openxmlformats.org/officeDocument/2006/relationships/ctrlProp" Target="../ctrlProps/ctrlProp225.xml"/><Relationship Id="rId66" Type="http://schemas.openxmlformats.org/officeDocument/2006/relationships/ctrlProp" Target="../ctrlProps/ctrlProp233.xml"/><Relationship Id="rId74" Type="http://schemas.openxmlformats.org/officeDocument/2006/relationships/ctrlProp" Target="../ctrlProps/ctrlProp241.xml"/><Relationship Id="rId79" Type="http://schemas.openxmlformats.org/officeDocument/2006/relationships/ctrlProp" Target="../ctrlProps/ctrlProp246.xml"/><Relationship Id="rId87" Type="http://schemas.openxmlformats.org/officeDocument/2006/relationships/ctrlProp" Target="../ctrlProps/ctrlProp254.xml"/><Relationship Id="rId5" Type="http://schemas.openxmlformats.org/officeDocument/2006/relationships/ctrlProp" Target="../ctrlProps/ctrlProp172.xml"/><Relationship Id="rId61" Type="http://schemas.openxmlformats.org/officeDocument/2006/relationships/ctrlProp" Target="../ctrlProps/ctrlProp228.xml"/><Relationship Id="rId82" Type="http://schemas.openxmlformats.org/officeDocument/2006/relationships/ctrlProp" Target="../ctrlProps/ctrlProp249.xml"/><Relationship Id="rId90" Type="http://schemas.openxmlformats.org/officeDocument/2006/relationships/ctrlProp" Target="../ctrlProps/ctrlProp257.xml"/><Relationship Id="rId95" Type="http://schemas.openxmlformats.org/officeDocument/2006/relationships/ctrlProp" Target="../ctrlProps/ctrlProp262.xml"/><Relationship Id="rId19" Type="http://schemas.openxmlformats.org/officeDocument/2006/relationships/ctrlProp" Target="../ctrlProps/ctrlProp186.xml"/><Relationship Id="rId14" Type="http://schemas.openxmlformats.org/officeDocument/2006/relationships/ctrlProp" Target="../ctrlProps/ctrlProp181.xml"/><Relationship Id="rId22" Type="http://schemas.openxmlformats.org/officeDocument/2006/relationships/ctrlProp" Target="../ctrlProps/ctrlProp189.xml"/><Relationship Id="rId27" Type="http://schemas.openxmlformats.org/officeDocument/2006/relationships/ctrlProp" Target="../ctrlProps/ctrlProp194.xml"/><Relationship Id="rId30" Type="http://schemas.openxmlformats.org/officeDocument/2006/relationships/ctrlProp" Target="../ctrlProps/ctrlProp197.xml"/><Relationship Id="rId35" Type="http://schemas.openxmlformats.org/officeDocument/2006/relationships/ctrlProp" Target="../ctrlProps/ctrlProp202.xml"/><Relationship Id="rId43" Type="http://schemas.openxmlformats.org/officeDocument/2006/relationships/ctrlProp" Target="../ctrlProps/ctrlProp210.xml"/><Relationship Id="rId48" Type="http://schemas.openxmlformats.org/officeDocument/2006/relationships/ctrlProp" Target="../ctrlProps/ctrlProp215.xml"/><Relationship Id="rId56" Type="http://schemas.openxmlformats.org/officeDocument/2006/relationships/ctrlProp" Target="../ctrlProps/ctrlProp223.xml"/><Relationship Id="rId64" Type="http://schemas.openxmlformats.org/officeDocument/2006/relationships/ctrlProp" Target="../ctrlProps/ctrlProp231.xml"/><Relationship Id="rId69" Type="http://schemas.openxmlformats.org/officeDocument/2006/relationships/ctrlProp" Target="../ctrlProps/ctrlProp236.xml"/><Relationship Id="rId77" Type="http://schemas.openxmlformats.org/officeDocument/2006/relationships/ctrlProp" Target="../ctrlProps/ctrlProp244.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80" Type="http://schemas.openxmlformats.org/officeDocument/2006/relationships/ctrlProp" Target="../ctrlProps/ctrlProp247.xml"/><Relationship Id="rId85" Type="http://schemas.openxmlformats.org/officeDocument/2006/relationships/ctrlProp" Target="../ctrlProps/ctrlProp252.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3.v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6.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92D050"/>
  </sheetPr>
  <dimension ref="A1:BT215"/>
  <sheetViews>
    <sheetView zoomScale="110" zoomScaleNormal="110" workbookViewId="0">
      <pane ySplit="3" topLeftCell="A4" activePane="bottomLeft" state="frozen"/>
      <selection pane="bottomLeft" activeCell="D72" sqref="D72"/>
    </sheetView>
  </sheetViews>
  <sheetFormatPr baseColWidth="10" defaultColWidth="9.140625" defaultRowHeight="15" x14ac:dyDescent="0.25"/>
  <cols>
    <col min="1" max="1" width="2.28515625" style="3" customWidth="1"/>
    <col min="2" max="2" width="10.28515625" style="1" customWidth="1"/>
    <col min="3" max="3" width="53.5703125" style="1" customWidth="1"/>
    <col min="4" max="4" width="79.7109375" style="1" bestFit="1" customWidth="1"/>
    <col min="5" max="5" width="18.5703125" style="1" bestFit="1" customWidth="1"/>
    <col min="6" max="6" width="19.85546875" style="1" bestFit="1" customWidth="1"/>
    <col min="7" max="7" width="18.42578125" style="1" bestFit="1" customWidth="1"/>
    <col min="8" max="8" width="18.5703125" style="1" bestFit="1" customWidth="1"/>
    <col min="9" max="72" width="9.140625" style="3"/>
    <col min="73" max="16384" width="9.140625" style="1"/>
  </cols>
  <sheetData>
    <row r="1" spans="1:72" ht="40.5" customHeight="1" x14ac:dyDescent="0.25">
      <c r="C1" s="3"/>
      <c r="D1" s="3"/>
      <c r="E1" s="3"/>
      <c r="F1" s="3"/>
      <c r="G1" s="3"/>
      <c r="H1" s="3"/>
    </row>
    <row r="2" spans="1:72" ht="15.75" x14ac:dyDescent="0.25">
      <c r="B2" s="84" t="s">
        <v>446</v>
      </c>
      <c r="C2" s="5"/>
      <c r="D2" s="5"/>
      <c r="E2" s="5"/>
      <c r="F2" s="5"/>
      <c r="G2" s="5"/>
      <c r="H2" s="5"/>
    </row>
    <row r="3" spans="1:72" ht="18.75" x14ac:dyDescent="0.3">
      <c r="B3" s="86" t="s">
        <v>447</v>
      </c>
      <c r="C3" s="7"/>
      <c r="D3" s="9"/>
      <c r="E3" s="6"/>
      <c r="F3" s="5"/>
      <c r="G3" s="5"/>
      <c r="H3" s="5"/>
    </row>
    <row r="4" spans="1:72" x14ac:dyDescent="0.25">
      <c r="A4" s="209"/>
      <c r="B4" s="2"/>
      <c r="C4" s="2"/>
      <c r="D4" s="2"/>
      <c r="E4" s="2"/>
      <c r="F4" s="2"/>
      <c r="G4" s="2"/>
      <c r="H4" s="2"/>
    </row>
    <row r="5" spans="1:72" ht="18" customHeight="1" x14ac:dyDescent="0.25">
      <c r="B5" s="306" t="s">
        <v>397</v>
      </c>
      <c r="D5" s="11"/>
      <c r="E5" s="11"/>
      <c r="F5" s="11"/>
      <c r="G5" s="11"/>
      <c r="H5" s="11"/>
    </row>
    <row r="6" spans="1:72" ht="18" customHeight="1" x14ac:dyDescent="0.25">
      <c r="B6" s="134"/>
      <c r="C6" s="11"/>
      <c r="D6" s="11"/>
      <c r="E6" s="11"/>
      <c r="F6" s="11"/>
      <c r="G6" s="11"/>
      <c r="H6" s="11"/>
    </row>
    <row r="7" spans="1:72" ht="19.5" customHeight="1" x14ac:dyDescent="0.25">
      <c r="B7" s="307" t="s">
        <v>398</v>
      </c>
      <c r="C7" s="11"/>
      <c r="D7" s="11"/>
      <c r="E7" s="11"/>
      <c r="F7" s="11"/>
      <c r="G7" s="11"/>
      <c r="H7" s="11"/>
    </row>
    <row r="8" spans="1:72" s="74" customFormat="1" ht="19.5" customHeight="1" x14ac:dyDescent="0.2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74" customFormat="1" ht="19.5" customHeight="1" x14ac:dyDescent="0.25">
      <c r="A9" s="11"/>
      <c r="B9" s="308" t="s">
        <v>399</v>
      </c>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ht="19.5" customHeight="1" x14ac:dyDescent="0.25">
      <c r="B10" s="309" t="s">
        <v>1689</v>
      </c>
      <c r="C10" s="11"/>
      <c r="D10" s="11"/>
      <c r="E10" s="11"/>
      <c r="F10" s="11"/>
      <c r="G10" s="11"/>
      <c r="H10" s="11"/>
    </row>
    <row r="11" spans="1:72" s="74" customFormat="1" ht="19.5" customHeight="1" x14ac:dyDescent="0.25">
      <c r="A11" s="11"/>
      <c r="B11" s="11"/>
      <c r="C11" s="310" t="s">
        <v>400</v>
      </c>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74" customFormat="1" ht="19.5" customHeight="1" x14ac:dyDescent="0.25">
      <c r="A12" s="11"/>
      <c r="B12" s="11"/>
      <c r="C12" s="311" t="s">
        <v>401</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ht="19.5" customHeight="1" x14ac:dyDescent="0.25">
      <c r="B13" s="2"/>
      <c r="C13" s="312" t="s">
        <v>402</v>
      </c>
      <c r="D13" s="11"/>
      <c r="E13" s="11"/>
      <c r="F13" s="11"/>
      <c r="G13" s="11"/>
      <c r="H13" s="11"/>
    </row>
    <row r="14" spans="1:72" ht="19.5" customHeight="1" x14ac:dyDescent="0.25">
      <c r="B14" s="2"/>
      <c r="C14" s="313" t="s">
        <v>1690</v>
      </c>
      <c r="D14" s="11"/>
      <c r="E14" s="11"/>
      <c r="F14" s="11"/>
      <c r="G14" s="11"/>
      <c r="H14" s="11"/>
    </row>
    <row r="15" spans="1:72" ht="19.5" customHeight="1" x14ac:dyDescent="0.25">
      <c r="B15" s="2"/>
      <c r="C15" s="314" t="s">
        <v>403</v>
      </c>
      <c r="D15" s="11"/>
      <c r="E15" s="11"/>
      <c r="F15" s="11"/>
      <c r="G15" s="11"/>
      <c r="H15" s="11"/>
    </row>
    <row r="16" spans="1:72" s="74" customFormat="1" ht="19.5" customHeight="1" x14ac:dyDescent="0.25">
      <c r="A16" s="11"/>
      <c r="B16" s="2"/>
      <c r="C16" s="315" t="s">
        <v>1691</v>
      </c>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74" customFormat="1" ht="19.5" customHeight="1" x14ac:dyDescent="0.25">
      <c r="A17" s="11"/>
      <c r="B17" s="2"/>
      <c r="C17" s="134"/>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ht="19.5" customHeight="1" x14ac:dyDescent="0.25">
      <c r="B18" s="135" t="s">
        <v>187</v>
      </c>
      <c r="D18" s="11"/>
      <c r="E18" s="11"/>
      <c r="F18" s="11"/>
      <c r="G18" s="11"/>
      <c r="H18" s="11"/>
    </row>
    <row r="19" spans="1:72" s="74" customFormat="1" ht="19.5" customHeight="1" x14ac:dyDescent="0.25">
      <c r="A19" s="11"/>
      <c r="B19" s="135"/>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74" customFormat="1" ht="19.5" customHeight="1" x14ac:dyDescent="0.25">
      <c r="A20" s="11"/>
      <c r="B20" s="316" t="s">
        <v>404</v>
      </c>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74" customFormat="1" ht="19.5" customHeight="1" x14ac:dyDescent="0.25">
      <c r="A21" s="11"/>
      <c r="B21" s="317" t="s">
        <v>405</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74" customFormat="1" ht="19.5" customHeight="1" x14ac:dyDescent="0.25">
      <c r="A22" s="11"/>
      <c r="B22" s="318" t="s">
        <v>406</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74" customFormat="1" ht="19.5" customHeight="1" x14ac:dyDescent="0.25">
      <c r="A23" s="11"/>
      <c r="B23" s="135"/>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74" customFormat="1" ht="19.5" customHeight="1" x14ac:dyDescent="0.25">
      <c r="A24" s="11"/>
      <c r="B24" s="135"/>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74" customFormat="1" ht="19.5" customHeight="1" x14ac:dyDescent="0.25">
      <c r="A25" s="11"/>
      <c r="B25" s="135" t="s">
        <v>188</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74" customFormat="1" ht="19.5" customHeight="1" x14ac:dyDescent="0.25">
      <c r="A26" s="11"/>
      <c r="B26" s="319" t="s">
        <v>407</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74" customFormat="1" ht="19.5" customHeight="1" x14ac:dyDescent="0.25">
      <c r="A27" s="11"/>
      <c r="B27" s="320" t="s">
        <v>408</v>
      </c>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74" customFormat="1" ht="19.5" customHeight="1" x14ac:dyDescent="0.25">
      <c r="A28" s="11"/>
      <c r="B28" s="321" t="s">
        <v>409</v>
      </c>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74" customFormat="1" ht="19.5" customHeight="1" x14ac:dyDescent="0.25">
      <c r="A29" s="11"/>
      <c r="B29" s="135"/>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ht="19.5" customHeight="1" x14ac:dyDescent="0.25">
      <c r="B30" s="322" t="s">
        <v>1692</v>
      </c>
      <c r="C30" s="11"/>
      <c r="D30" s="11"/>
      <c r="E30" s="11"/>
      <c r="F30" s="11"/>
      <c r="G30" s="11"/>
      <c r="H30" s="11"/>
    </row>
    <row r="31" spans="1:72" s="74" customFormat="1" ht="19.5" customHeight="1" x14ac:dyDescent="0.25">
      <c r="A31" s="11"/>
      <c r="B31" s="134" t="s">
        <v>189</v>
      </c>
      <c r="C31" s="135"/>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74" customFormat="1" ht="19.5" customHeight="1" x14ac:dyDescent="0.25">
      <c r="A32" s="11"/>
      <c r="B32" s="323" t="s">
        <v>1693</v>
      </c>
      <c r="C32" s="135"/>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74" customFormat="1" ht="19.5" customHeight="1" x14ac:dyDescent="0.25">
      <c r="A33" s="11"/>
      <c r="B33" s="324" t="s">
        <v>410</v>
      </c>
      <c r="C33" s="135"/>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74" customFormat="1" ht="19.5" customHeight="1" x14ac:dyDescent="0.25">
      <c r="A34" s="11"/>
      <c r="B34" s="325" t="s">
        <v>411</v>
      </c>
      <c r="C34" s="135"/>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74" customFormat="1" ht="19.5" customHeight="1" x14ac:dyDescent="0.25">
      <c r="A35" s="11"/>
      <c r="B35" s="11"/>
      <c r="C35" s="326" t="s">
        <v>412</v>
      </c>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74" customFormat="1" ht="19.5" customHeight="1" x14ac:dyDescent="0.25">
      <c r="A36" s="11"/>
      <c r="B36" s="327" t="s">
        <v>413</v>
      </c>
      <c r="C36" s="135"/>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74" customFormat="1" ht="19.5" customHeight="1" x14ac:dyDescent="0.25">
      <c r="A37" s="11"/>
      <c r="B37" s="11"/>
      <c r="C37" s="328" t="s">
        <v>414</v>
      </c>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74" customFormat="1" ht="19.5" customHeight="1" x14ac:dyDescent="0.25">
      <c r="A38" s="11"/>
      <c r="B38" s="329" t="s">
        <v>415</v>
      </c>
      <c r="C38" s="135"/>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74" customFormat="1" ht="19.5" customHeight="1" x14ac:dyDescent="0.25">
      <c r="A39" s="11"/>
      <c r="B39" s="11"/>
      <c r="C39" s="331" t="s">
        <v>416</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74" customFormat="1" ht="19.5" customHeight="1" x14ac:dyDescent="0.25">
      <c r="A40" s="11"/>
      <c r="B40" s="330" t="s">
        <v>418</v>
      </c>
      <c r="C40" s="135"/>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74" customFormat="1" ht="19.5" customHeight="1" x14ac:dyDescent="0.25">
      <c r="A41" s="11"/>
      <c r="B41" s="11"/>
      <c r="C41" s="332" t="s">
        <v>420</v>
      </c>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74" customFormat="1" ht="19.5" customHeight="1" x14ac:dyDescent="0.25">
      <c r="A42" s="11"/>
      <c r="B42" s="334" t="s">
        <v>417</v>
      </c>
      <c r="C42" s="135"/>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74" customFormat="1" ht="19.5" customHeight="1" x14ac:dyDescent="0.25">
      <c r="A43" s="11"/>
      <c r="B43" s="11"/>
      <c r="C43" s="336" t="s">
        <v>419</v>
      </c>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333" customFormat="1" ht="19.5" customHeight="1" x14ac:dyDescent="0.25">
      <c r="A44" s="334"/>
      <c r="B44" s="337" t="s">
        <v>421</v>
      </c>
      <c r="C44" s="33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row>
    <row r="45" spans="1:72" s="333" customFormat="1" ht="19.5" customHeight="1" x14ac:dyDescent="0.25">
      <c r="A45" s="334"/>
      <c r="B45" s="334"/>
      <c r="C45" s="338" t="s">
        <v>422</v>
      </c>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row>
    <row r="46" spans="1:72" s="333" customFormat="1" ht="19.5" customHeight="1" x14ac:dyDescent="0.25">
      <c r="A46" s="334"/>
      <c r="B46" s="340" t="s">
        <v>423</v>
      </c>
      <c r="C46" s="33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row>
    <row r="47" spans="1:72" s="74" customFormat="1" ht="19.5" customHeight="1" x14ac:dyDescent="0.25">
      <c r="A47" s="11"/>
      <c r="B47" s="11"/>
      <c r="C47" s="135"/>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339" customFormat="1" ht="19.5" customHeight="1" x14ac:dyDescent="0.25">
      <c r="A48" s="340"/>
      <c r="B48" s="340"/>
      <c r="C48" s="341"/>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row>
    <row r="49" spans="1:72" s="74" customFormat="1" ht="19.5" customHeight="1" x14ac:dyDescent="0.25">
      <c r="A49" s="11"/>
      <c r="B49" s="342" t="s">
        <v>424</v>
      </c>
      <c r="C49" s="135"/>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ht="19.5" customHeight="1" x14ac:dyDescent="0.25">
      <c r="B50" s="343" t="s">
        <v>1694</v>
      </c>
      <c r="C50" s="11"/>
      <c r="D50" s="11"/>
      <c r="E50" s="11"/>
      <c r="F50" s="11"/>
      <c r="G50" s="11"/>
      <c r="H50" s="11"/>
    </row>
    <row r="51" spans="1:72" s="74" customFormat="1" ht="19.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74" customFormat="1" ht="19.5" customHeight="1" x14ac:dyDescent="0.25">
      <c r="A52" s="11"/>
      <c r="B52" s="344" t="s">
        <v>425</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ht="19.5" customHeight="1" x14ac:dyDescent="0.25">
      <c r="B53" s="345" t="s">
        <v>426</v>
      </c>
      <c r="C53" s="11"/>
      <c r="D53" s="11"/>
      <c r="E53" s="11"/>
      <c r="F53" s="11"/>
      <c r="G53" s="11"/>
      <c r="H53" s="11"/>
    </row>
    <row r="54" spans="1:72" s="74" customFormat="1" ht="19.5" customHeight="1" x14ac:dyDescent="0.25">
      <c r="A54" s="11"/>
      <c r="B54" s="346" t="s">
        <v>427</v>
      </c>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ht="19.5" customHeight="1" x14ac:dyDescent="0.25">
      <c r="B55" s="11"/>
      <c r="C55" s="11"/>
      <c r="D55" s="11"/>
      <c r="E55" s="11"/>
      <c r="F55" s="11"/>
      <c r="G55" s="11"/>
      <c r="H55" s="11"/>
    </row>
    <row r="56" spans="1:72" ht="19.5" customHeight="1" x14ac:dyDescent="0.25">
      <c r="B56" s="11"/>
      <c r="C56" s="11"/>
      <c r="D56" s="11"/>
      <c r="E56" s="11"/>
      <c r="F56" s="11"/>
      <c r="G56" s="11"/>
      <c r="H56" s="11"/>
    </row>
    <row r="57" spans="1:72" ht="19.5" customHeight="1" x14ac:dyDescent="0.25">
      <c r="B57" s="11" t="s">
        <v>428</v>
      </c>
      <c r="C57" s="11"/>
      <c r="D57" s="11"/>
      <c r="E57" s="11"/>
      <c r="F57" s="11"/>
      <c r="G57" s="11"/>
      <c r="H57" s="11"/>
    </row>
    <row r="58" spans="1:72" ht="19.5" customHeight="1" x14ac:dyDescent="0.25">
      <c r="B58" s="347" t="s">
        <v>429</v>
      </c>
      <c r="C58" s="11"/>
      <c r="D58" s="11"/>
      <c r="E58" s="11"/>
      <c r="F58" s="11"/>
      <c r="G58" s="11"/>
      <c r="H58" s="11"/>
    </row>
    <row r="59" spans="1:72" ht="19.5" customHeight="1" x14ac:dyDescent="0.25">
      <c r="B59" s="11"/>
      <c r="C59" s="11"/>
      <c r="D59" s="11"/>
      <c r="E59" s="11"/>
      <c r="F59" s="11"/>
      <c r="G59" s="11"/>
      <c r="H59" s="11"/>
    </row>
    <row r="60" spans="1:72" ht="19.5" customHeight="1" x14ac:dyDescent="0.25">
      <c r="B60" s="2"/>
      <c r="C60" s="11"/>
      <c r="D60" s="11"/>
      <c r="E60" s="11"/>
      <c r="F60" s="11"/>
      <c r="G60" s="11"/>
      <c r="H60" s="11"/>
    </row>
    <row r="61" spans="1:72" ht="19.5" customHeight="1" x14ac:dyDescent="0.25">
      <c r="B61" s="2"/>
      <c r="C61" s="11"/>
      <c r="D61" s="11"/>
      <c r="E61" s="11"/>
      <c r="F61" s="11"/>
      <c r="G61" s="11"/>
      <c r="H61" s="11"/>
    </row>
    <row r="62" spans="1:72" ht="19.5" customHeight="1" x14ac:dyDescent="0.25">
      <c r="B62" s="11"/>
      <c r="C62" s="11"/>
      <c r="D62" s="11"/>
      <c r="E62" s="11"/>
      <c r="F62" s="11"/>
      <c r="G62" s="11"/>
      <c r="H62" s="11"/>
    </row>
    <row r="63" spans="1:72" ht="19.5" customHeight="1" x14ac:dyDescent="0.25">
      <c r="B63" s="11"/>
      <c r="C63" s="11"/>
      <c r="D63" s="11"/>
      <c r="E63" s="11"/>
      <c r="F63" s="11"/>
      <c r="G63" s="11"/>
      <c r="H63" s="11"/>
    </row>
    <row r="64" spans="1:72" s="74" customFormat="1" ht="19.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2:8" ht="19.5" customHeight="1" x14ac:dyDescent="0.25">
      <c r="B65" s="348" t="s">
        <v>430</v>
      </c>
      <c r="C65" s="11"/>
      <c r="D65" s="11"/>
      <c r="E65" s="11"/>
      <c r="F65" s="11"/>
      <c r="G65" s="11"/>
      <c r="H65" s="11"/>
    </row>
    <row r="66" spans="2:8" ht="19.5" customHeight="1" x14ac:dyDescent="0.25">
      <c r="B66" s="349" t="s">
        <v>431</v>
      </c>
      <c r="C66" s="11"/>
      <c r="D66" s="11"/>
      <c r="E66" s="11"/>
      <c r="F66" s="11"/>
      <c r="G66" s="11"/>
      <c r="H66" s="11"/>
    </row>
    <row r="67" spans="2:8" ht="19.5" customHeight="1" x14ac:dyDescent="0.25">
      <c r="B67" s="350" t="s">
        <v>1695</v>
      </c>
      <c r="C67" s="11"/>
      <c r="D67" s="11"/>
      <c r="E67" s="11"/>
      <c r="F67" s="11"/>
      <c r="G67" s="11"/>
      <c r="H67" s="11"/>
    </row>
    <row r="68" spans="2:8" ht="19.5" customHeight="1" x14ac:dyDescent="0.25">
      <c r="B68" s="11"/>
      <c r="C68" s="11"/>
      <c r="D68" s="11"/>
      <c r="E68" s="11"/>
      <c r="F68" s="11"/>
      <c r="G68" s="11"/>
      <c r="H68" s="11"/>
    </row>
    <row r="69" spans="2:8" ht="19.5" customHeight="1" x14ac:dyDescent="0.25">
      <c r="B69" s="351" t="s">
        <v>432</v>
      </c>
      <c r="C69" s="11"/>
      <c r="D69" s="11"/>
      <c r="E69" s="11"/>
      <c r="F69" s="11"/>
      <c r="G69" s="11"/>
      <c r="H69" s="11"/>
    </row>
    <row r="70" spans="2:8" ht="19.5" customHeight="1" x14ac:dyDescent="0.25">
      <c r="B70" s="11"/>
      <c r="C70" s="11"/>
      <c r="D70" s="11"/>
      <c r="E70" s="11"/>
      <c r="F70" s="11"/>
      <c r="G70" s="11"/>
      <c r="H70" s="11"/>
    </row>
    <row r="71" spans="2:8" ht="26.25" thickBot="1" x14ac:dyDescent="0.3">
      <c r="B71" s="356" t="s">
        <v>85</v>
      </c>
      <c r="C71" s="352" t="s">
        <v>433</v>
      </c>
      <c r="D71" s="353" t="s">
        <v>434</v>
      </c>
      <c r="E71" s="11"/>
      <c r="F71" s="11"/>
      <c r="G71" s="11"/>
      <c r="H71" s="11"/>
    </row>
    <row r="72" spans="2:8" ht="19.5" customHeight="1" thickBot="1" x14ac:dyDescent="0.3">
      <c r="B72" s="358"/>
      <c r="C72" s="357" t="s">
        <v>435</v>
      </c>
      <c r="D72" s="355"/>
      <c r="E72" s="11"/>
      <c r="F72" s="11"/>
      <c r="G72" s="11"/>
      <c r="H72" s="11"/>
    </row>
    <row r="73" spans="2:8" ht="19.5" customHeight="1" thickBot="1" x14ac:dyDescent="0.3">
      <c r="B73" s="354"/>
      <c r="C73" s="357" t="s">
        <v>436</v>
      </c>
      <c r="D73" s="355"/>
      <c r="E73" s="11"/>
      <c r="F73" s="11"/>
      <c r="G73" s="11"/>
      <c r="H73" s="11"/>
    </row>
    <row r="74" spans="2:8" ht="19.5" customHeight="1" x14ac:dyDescent="0.25">
      <c r="B74" s="11"/>
      <c r="C74" s="11"/>
      <c r="D74" s="11"/>
      <c r="E74" s="11"/>
      <c r="F74" s="11"/>
      <c r="G74" s="11"/>
      <c r="H74" s="11"/>
    </row>
    <row r="75" spans="2:8" ht="19.5" customHeight="1" x14ac:dyDescent="0.25">
      <c r="B75" s="11"/>
      <c r="C75" s="11"/>
      <c r="D75" s="11"/>
      <c r="E75" s="11"/>
      <c r="F75" s="11"/>
      <c r="G75" s="11"/>
      <c r="H75" s="11"/>
    </row>
    <row r="76" spans="2:8" ht="19.5" customHeight="1" x14ac:dyDescent="0.25">
      <c r="B76" s="11"/>
      <c r="C76" s="11"/>
      <c r="D76" s="11"/>
      <c r="E76" s="11"/>
      <c r="F76" s="11"/>
      <c r="G76" s="11"/>
      <c r="H76" s="11"/>
    </row>
    <row r="77" spans="2:8" ht="19.5" customHeight="1" x14ac:dyDescent="0.25">
      <c r="B77" s="359" t="s">
        <v>437</v>
      </c>
      <c r="C77" s="11"/>
      <c r="D77" s="11"/>
      <c r="E77" s="11"/>
      <c r="F77" s="11"/>
      <c r="G77" s="11"/>
      <c r="H77" s="11"/>
    </row>
    <row r="78" spans="2:8" ht="19.5" customHeight="1" x14ac:dyDescent="0.25">
      <c r="B78" s="360" t="s">
        <v>438</v>
      </c>
      <c r="C78" s="11"/>
      <c r="D78" s="11"/>
      <c r="E78" s="11"/>
      <c r="F78" s="11"/>
      <c r="G78" s="11"/>
      <c r="H78" s="11"/>
    </row>
    <row r="79" spans="2:8" ht="19.5" customHeight="1" x14ac:dyDescent="0.25">
      <c r="B79" s="362" t="s">
        <v>439</v>
      </c>
      <c r="C79" s="11"/>
      <c r="D79" s="11"/>
      <c r="E79" s="11"/>
      <c r="F79" s="11"/>
      <c r="G79" s="11"/>
      <c r="H79" s="11"/>
    </row>
    <row r="80" spans="2:8" ht="19.5" customHeight="1" x14ac:dyDescent="0.25">
      <c r="B80" s="11"/>
      <c r="C80" s="11"/>
      <c r="D80" s="11"/>
      <c r="E80" s="11"/>
      <c r="F80" s="11"/>
      <c r="G80" s="11"/>
      <c r="H80" s="11"/>
    </row>
    <row r="81" spans="1:72" ht="19.5" customHeight="1" x14ac:dyDescent="0.25">
      <c r="B81" s="11"/>
      <c r="C81" s="11"/>
      <c r="D81" s="11"/>
      <c r="E81" s="11"/>
      <c r="F81" s="11"/>
      <c r="G81" s="11"/>
      <c r="H81" s="11"/>
    </row>
    <row r="82" spans="1:72" ht="19.5" customHeight="1" x14ac:dyDescent="0.25">
      <c r="B82" s="11"/>
      <c r="C82" s="11"/>
      <c r="D82" s="11"/>
      <c r="E82" s="11"/>
      <c r="F82" s="11"/>
      <c r="G82" s="11"/>
      <c r="H82" s="11"/>
    </row>
    <row r="83" spans="1:72" ht="19.5" customHeight="1" x14ac:dyDescent="0.25">
      <c r="B83" s="11"/>
      <c r="C83" s="11"/>
      <c r="D83" s="11"/>
      <c r="E83" s="11"/>
      <c r="F83" s="11"/>
      <c r="G83" s="11"/>
      <c r="H83" s="11"/>
    </row>
    <row r="84" spans="1:72" ht="19.5" customHeight="1" x14ac:dyDescent="0.25">
      <c r="B84" s="11"/>
      <c r="C84" s="11"/>
      <c r="D84" s="11"/>
      <c r="E84" s="11"/>
      <c r="F84" s="11"/>
      <c r="G84" s="11"/>
      <c r="H84" s="11"/>
    </row>
    <row r="85" spans="1:72" s="74" customFormat="1" ht="19.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361" customFormat="1" ht="19.5" customHeight="1" x14ac:dyDescent="0.25">
      <c r="A86" s="362"/>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row>
    <row r="87" spans="1:72" s="361" customFormat="1" ht="19.5" customHeight="1" x14ac:dyDescent="0.25">
      <c r="A87" s="362"/>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row>
    <row r="88" spans="1:72" s="361" customFormat="1" ht="19.5" customHeight="1" x14ac:dyDescent="0.25">
      <c r="A88" s="362"/>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row>
    <row r="89" spans="1:72" s="361" customFormat="1" ht="19.5" customHeight="1" x14ac:dyDescent="0.25">
      <c r="A89" s="362"/>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row>
    <row r="90" spans="1:72" s="361" customFormat="1" ht="19.5" customHeight="1" x14ac:dyDescent="0.25">
      <c r="A90" s="362"/>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c r="BI90" s="362"/>
      <c r="BJ90" s="362"/>
      <c r="BK90" s="362"/>
      <c r="BL90" s="362"/>
      <c r="BM90" s="362"/>
      <c r="BN90" s="362"/>
      <c r="BO90" s="362"/>
      <c r="BP90" s="362"/>
      <c r="BQ90" s="362"/>
      <c r="BR90" s="362"/>
      <c r="BS90" s="362"/>
      <c r="BT90" s="362"/>
    </row>
    <row r="91" spans="1:72" ht="19.5" customHeight="1" x14ac:dyDescent="0.25">
      <c r="B91" s="134" t="s">
        <v>442</v>
      </c>
      <c r="C91" s="11"/>
      <c r="D91" s="11"/>
      <c r="E91" s="11"/>
      <c r="F91" s="11"/>
      <c r="G91" s="11"/>
      <c r="H91" s="11"/>
    </row>
    <row r="92" spans="1:72" s="74" customFormat="1" ht="19.5" customHeight="1" x14ac:dyDescent="0.25">
      <c r="A92" s="11"/>
      <c r="B92" s="11" t="s">
        <v>444</v>
      </c>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74" customFormat="1" ht="19.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74" customFormat="1" ht="19.5" customHeight="1" x14ac:dyDescent="0.25">
      <c r="A94" s="11"/>
      <c r="B94" s="134" t="s">
        <v>443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74" customFormat="1" ht="19.5" customHeight="1" x14ac:dyDescent="0.25">
      <c r="A95" s="11"/>
      <c r="B95" s="11" t="s">
        <v>445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74" customFormat="1" ht="19.5" customHeight="1" x14ac:dyDescent="0.25">
      <c r="A96" s="11"/>
      <c r="B96" s="136"/>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2:8" ht="19.5" customHeight="1" x14ac:dyDescent="0.25">
      <c r="B97" s="363" t="s">
        <v>441</v>
      </c>
      <c r="C97" s="11"/>
      <c r="D97" s="11"/>
      <c r="E97" s="11"/>
      <c r="F97" s="11"/>
      <c r="G97" s="11"/>
      <c r="H97" s="11"/>
    </row>
    <row r="98" spans="2:8" ht="19.5" customHeight="1" x14ac:dyDescent="0.25">
      <c r="B98" s="305" t="s">
        <v>440</v>
      </c>
      <c r="C98" s="11"/>
      <c r="D98" s="11"/>
      <c r="E98" s="11"/>
      <c r="F98" s="11"/>
      <c r="G98" s="11"/>
      <c r="H98" s="11"/>
    </row>
    <row r="99" spans="2:8" ht="19.5" customHeight="1" x14ac:dyDescent="0.25">
      <c r="B99" s="11"/>
      <c r="C99" s="11"/>
      <c r="D99" s="11"/>
      <c r="E99" s="11"/>
      <c r="F99" s="11"/>
      <c r="G99" s="11"/>
      <c r="H99" s="11"/>
    </row>
    <row r="100" spans="2:8" ht="19.5" customHeight="1" x14ac:dyDescent="0.25">
      <c r="B100" s="11"/>
      <c r="C100" s="11"/>
      <c r="D100" s="11"/>
      <c r="E100" s="11"/>
      <c r="F100" s="11"/>
      <c r="G100" s="11"/>
      <c r="H100" s="11"/>
    </row>
    <row r="101" spans="2:8" ht="19.5" customHeight="1" x14ac:dyDescent="0.25">
      <c r="B101" s="11"/>
      <c r="C101" s="11"/>
      <c r="D101" s="11"/>
      <c r="E101" s="11"/>
      <c r="F101" s="11"/>
      <c r="G101" s="11"/>
      <c r="H101" s="11"/>
    </row>
    <row r="102" spans="2:8" x14ac:dyDescent="0.25">
      <c r="B102" s="11"/>
      <c r="C102" s="11"/>
      <c r="D102" s="11"/>
      <c r="E102" s="11"/>
      <c r="F102" s="11"/>
      <c r="G102" s="11"/>
      <c r="H102" s="11"/>
    </row>
    <row r="103" spans="2:8" x14ac:dyDescent="0.25">
      <c r="B103" s="11"/>
      <c r="C103" s="11"/>
      <c r="D103" s="11"/>
      <c r="E103" s="11"/>
      <c r="F103" s="11"/>
      <c r="G103" s="11"/>
      <c r="H103" s="11"/>
    </row>
    <row r="104" spans="2:8" x14ac:dyDescent="0.25">
      <c r="B104" s="11"/>
      <c r="C104" s="11"/>
      <c r="D104" s="11"/>
      <c r="E104" s="11"/>
      <c r="F104" s="11"/>
      <c r="G104" s="11"/>
      <c r="H104" s="11"/>
    </row>
    <row r="105" spans="2:8" x14ac:dyDescent="0.25">
      <c r="B105" s="11"/>
      <c r="C105" s="11"/>
      <c r="D105" s="11"/>
      <c r="E105" s="11"/>
      <c r="F105" s="11"/>
      <c r="G105" s="11"/>
      <c r="H105" s="11"/>
    </row>
    <row r="106" spans="2:8" x14ac:dyDescent="0.25">
      <c r="B106" s="11"/>
      <c r="C106" s="11"/>
      <c r="D106" s="11"/>
      <c r="E106" s="11"/>
      <c r="F106" s="11"/>
      <c r="G106" s="11"/>
      <c r="H106" s="11"/>
    </row>
    <row r="107" spans="2:8" x14ac:dyDescent="0.25">
      <c r="B107" s="11"/>
      <c r="C107" s="11"/>
      <c r="D107" s="11"/>
      <c r="E107" s="11"/>
      <c r="F107" s="11"/>
      <c r="G107" s="11"/>
      <c r="H107" s="11"/>
    </row>
    <row r="108" spans="2:8" x14ac:dyDescent="0.25">
      <c r="B108" s="11"/>
      <c r="C108" s="11"/>
      <c r="D108" s="11"/>
      <c r="E108" s="11"/>
      <c r="F108" s="11"/>
      <c r="G108" s="11"/>
      <c r="H108" s="11"/>
    </row>
    <row r="109" spans="2:8" x14ac:dyDescent="0.25">
      <c r="B109" s="11"/>
      <c r="C109" s="11"/>
      <c r="D109" s="11"/>
      <c r="E109" s="11"/>
      <c r="F109" s="11"/>
      <c r="G109" s="11"/>
      <c r="H109" s="11"/>
    </row>
    <row r="110" spans="2:8" x14ac:dyDescent="0.25">
      <c r="B110" s="11"/>
      <c r="C110" s="11"/>
      <c r="D110" s="11"/>
      <c r="E110" s="11"/>
      <c r="F110" s="11"/>
      <c r="G110" s="11"/>
      <c r="H110" s="11"/>
    </row>
    <row r="111" spans="2:8" x14ac:dyDescent="0.25">
      <c r="B111" s="11"/>
      <c r="C111" s="11"/>
      <c r="D111" s="11"/>
      <c r="E111" s="11"/>
      <c r="F111" s="11"/>
      <c r="G111" s="11"/>
      <c r="H111" s="11"/>
    </row>
    <row r="112" spans="2:8" x14ac:dyDescent="0.25">
      <c r="B112" s="11"/>
      <c r="C112" s="11"/>
      <c r="D112" s="11"/>
      <c r="E112" s="11"/>
      <c r="F112" s="11"/>
      <c r="G112" s="11"/>
      <c r="H112" s="11"/>
    </row>
    <row r="113" spans="2:8" x14ac:dyDescent="0.25">
      <c r="B113" s="11"/>
      <c r="C113" s="11"/>
      <c r="D113" s="11"/>
      <c r="E113" s="11"/>
      <c r="F113" s="11"/>
      <c r="G113" s="11"/>
      <c r="H113" s="11"/>
    </row>
    <row r="114" spans="2:8" x14ac:dyDescent="0.25">
      <c r="B114" s="11"/>
      <c r="C114" s="11"/>
      <c r="D114" s="11"/>
      <c r="E114" s="11"/>
      <c r="F114" s="11"/>
      <c r="G114" s="11"/>
      <c r="H114" s="11"/>
    </row>
    <row r="115" spans="2:8" x14ac:dyDescent="0.25">
      <c r="B115" s="11"/>
      <c r="C115" s="11"/>
      <c r="D115" s="11"/>
      <c r="E115" s="11"/>
      <c r="F115" s="11"/>
      <c r="G115" s="11"/>
      <c r="H115" s="11"/>
    </row>
    <row r="116" spans="2:8" x14ac:dyDescent="0.25">
      <c r="B116" s="11"/>
      <c r="C116" s="11"/>
      <c r="D116" s="11"/>
      <c r="E116" s="11"/>
      <c r="F116" s="11"/>
      <c r="G116" s="11"/>
      <c r="H116" s="11"/>
    </row>
    <row r="117" spans="2:8" x14ac:dyDescent="0.25">
      <c r="B117" s="11"/>
      <c r="C117" s="11"/>
      <c r="D117" s="11"/>
      <c r="E117" s="11"/>
      <c r="F117" s="11"/>
      <c r="G117" s="11"/>
      <c r="H117" s="11"/>
    </row>
    <row r="118" spans="2:8" x14ac:dyDescent="0.25">
      <c r="B118" s="11"/>
      <c r="C118" s="11"/>
      <c r="D118" s="11"/>
      <c r="E118" s="11"/>
      <c r="F118" s="11"/>
      <c r="G118" s="11"/>
      <c r="H118" s="11"/>
    </row>
    <row r="119" spans="2:8" x14ac:dyDescent="0.25">
      <c r="B119" s="11"/>
      <c r="C119" s="11"/>
      <c r="D119" s="11"/>
      <c r="E119" s="11"/>
      <c r="F119" s="11"/>
      <c r="G119" s="11"/>
      <c r="H119" s="11"/>
    </row>
    <row r="120" spans="2:8" x14ac:dyDescent="0.25">
      <c r="B120" s="11"/>
      <c r="C120" s="11"/>
      <c r="D120" s="11"/>
      <c r="E120" s="11"/>
      <c r="F120" s="11"/>
      <c r="G120" s="11"/>
      <c r="H120" s="11"/>
    </row>
    <row r="121" spans="2:8" x14ac:dyDescent="0.25">
      <c r="B121" s="11"/>
      <c r="C121" s="11"/>
      <c r="D121" s="11"/>
      <c r="E121" s="11"/>
      <c r="F121" s="11"/>
      <c r="G121" s="11"/>
      <c r="H121" s="11"/>
    </row>
    <row r="122" spans="2:8" x14ac:dyDescent="0.25">
      <c r="B122" s="11"/>
      <c r="C122" s="11"/>
      <c r="D122" s="11"/>
      <c r="E122" s="11"/>
      <c r="F122" s="11"/>
      <c r="G122" s="11"/>
      <c r="H122" s="11"/>
    </row>
    <row r="123" spans="2:8" x14ac:dyDescent="0.25">
      <c r="B123" s="11"/>
      <c r="C123" s="11"/>
      <c r="D123" s="11"/>
      <c r="E123" s="11"/>
      <c r="F123" s="11"/>
      <c r="G123" s="11"/>
      <c r="H123" s="11"/>
    </row>
    <row r="124" spans="2:8" x14ac:dyDescent="0.25">
      <c r="B124" s="11"/>
      <c r="C124" s="11"/>
      <c r="D124" s="11"/>
      <c r="E124" s="11"/>
      <c r="F124" s="11"/>
      <c r="G124" s="11"/>
      <c r="H124" s="11"/>
    </row>
    <row r="125" spans="2:8" x14ac:dyDescent="0.25">
      <c r="B125" s="11"/>
      <c r="C125" s="11"/>
      <c r="D125" s="11"/>
      <c r="E125" s="11"/>
      <c r="F125" s="11"/>
      <c r="G125" s="11"/>
      <c r="H125" s="11"/>
    </row>
    <row r="126" spans="2:8" x14ac:dyDescent="0.25">
      <c r="B126" s="11"/>
      <c r="C126" s="11"/>
      <c r="D126" s="11"/>
      <c r="E126" s="11"/>
      <c r="F126" s="11"/>
      <c r="G126" s="11"/>
      <c r="H126" s="11"/>
    </row>
    <row r="127" spans="2:8" x14ac:dyDescent="0.25">
      <c r="B127" s="11"/>
      <c r="C127" s="11"/>
      <c r="D127" s="11"/>
      <c r="E127" s="11"/>
      <c r="F127" s="11"/>
      <c r="G127" s="11"/>
      <c r="H127" s="11"/>
    </row>
    <row r="128" spans="2:8" x14ac:dyDescent="0.25">
      <c r="B128" s="11"/>
      <c r="C128" s="11"/>
      <c r="D128" s="11"/>
      <c r="E128" s="11"/>
      <c r="F128" s="11"/>
      <c r="G128" s="11"/>
      <c r="H128" s="11"/>
    </row>
    <row r="129" spans="2:8" x14ac:dyDescent="0.25">
      <c r="B129" s="11"/>
      <c r="C129" s="11"/>
      <c r="D129" s="11"/>
      <c r="E129" s="11"/>
      <c r="F129" s="11"/>
      <c r="G129" s="11"/>
      <c r="H129" s="11"/>
    </row>
    <row r="130" spans="2:8" x14ac:dyDescent="0.25">
      <c r="B130" s="11"/>
      <c r="C130" s="11"/>
      <c r="D130" s="11"/>
      <c r="E130" s="11"/>
      <c r="F130" s="11"/>
      <c r="G130" s="11"/>
      <c r="H130" s="11"/>
    </row>
    <row r="131" spans="2:8" x14ac:dyDescent="0.25">
      <c r="B131" s="11"/>
      <c r="C131" s="11"/>
      <c r="D131" s="11"/>
      <c r="E131" s="11"/>
      <c r="F131" s="11"/>
      <c r="G131" s="11"/>
      <c r="H131" s="11"/>
    </row>
    <row r="132" spans="2:8" x14ac:dyDescent="0.25">
      <c r="B132" s="11"/>
      <c r="C132" s="11"/>
      <c r="D132" s="11"/>
      <c r="E132" s="11"/>
      <c r="F132" s="11"/>
      <c r="G132" s="11"/>
      <c r="H132" s="11"/>
    </row>
    <row r="133" spans="2:8" x14ac:dyDescent="0.25">
      <c r="B133" s="11"/>
      <c r="C133" s="11"/>
      <c r="D133" s="11"/>
      <c r="E133" s="11"/>
      <c r="F133" s="11"/>
      <c r="G133" s="11"/>
      <c r="H133" s="11"/>
    </row>
    <row r="134" spans="2:8" x14ac:dyDescent="0.25">
      <c r="B134" s="11"/>
      <c r="C134" s="11"/>
      <c r="D134" s="11"/>
      <c r="E134" s="11"/>
      <c r="F134" s="11"/>
      <c r="G134" s="11"/>
      <c r="H134" s="11"/>
    </row>
    <row r="135" spans="2:8" x14ac:dyDescent="0.25">
      <c r="B135" s="11"/>
      <c r="C135" s="11"/>
      <c r="D135" s="11"/>
      <c r="E135" s="11"/>
      <c r="F135" s="11"/>
      <c r="G135" s="11"/>
      <c r="H135" s="11"/>
    </row>
    <row r="136" spans="2:8" x14ac:dyDescent="0.25">
      <c r="B136" s="11"/>
      <c r="C136" s="11"/>
      <c r="D136" s="11"/>
      <c r="E136" s="11"/>
      <c r="F136" s="11"/>
      <c r="G136" s="11"/>
      <c r="H136" s="11"/>
    </row>
    <row r="137" spans="2:8" x14ac:dyDescent="0.25">
      <c r="B137" s="11"/>
      <c r="C137" s="11"/>
      <c r="D137" s="11"/>
      <c r="E137" s="11"/>
      <c r="F137" s="11"/>
      <c r="G137" s="11"/>
      <c r="H137" s="11"/>
    </row>
    <row r="138" spans="2:8" x14ac:dyDescent="0.25">
      <c r="B138" s="11"/>
      <c r="C138" s="11"/>
      <c r="D138" s="11"/>
      <c r="E138" s="11"/>
      <c r="F138" s="11"/>
      <c r="G138" s="11"/>
      <c r="H138" s="11"/>
    </row>
    <row r="139" spans="2:8" x14ac:dyDescent="0.25">
      <c r="B139" s="11"/>
      <c r="C139" s="11"/>
      <c r="D139" s="11"/>
      <c r="E139" s="11"/>
      <c r="F139" s="11"/>
      <c r="G139" s="11"/>
      <c r="H139" s="11"/>
    </row>
    <row r="140" spans="2:8" x14ac:dyDescent="0.25">
      <c r="B140" s="11"/>
      <c r="C140" s="11"/>
      <c r="D140" s="11"/>
      <c r="E140" s="11"/>
      <c r="F140" s="11"/>
      <c r="G140" s="11"/>
      <c r="H140" s="11"/>
    </row>
    <row r="141" spans="2:8" x14ac:dyDescent="0.25">
      <c r="B141" s="11"/>
      <c r="C141" s="11"/>
      <c r="D141" s="11"/>
      <c r="E141" s="11"/>
      <c r="F141" s="11"/>
      <c r="G141" s="11"/>
      <c r="H141" s="11"/>
    </row>
    <row r="142" spans="2:8" x14ac:dyDescent="0.25">
      <c r="B142" s="11"/>
      <c r="C142" s="11"/>
      <c r="D142" s="11"/>
      <c r="E142" s="11"/>
      <c r="F142" s="11"/>
      <c r="G142" s="11"/>
      <c r="H142" s="11"/>
    </row>
    <row r="143" spans="2:8" x14ac:dyDescent="0.25">
      <c r="B143" s="11"/>
      <c r="C143" s="11"/>
      <c r="D143" s="11"/>
      <c r="E143" s="11"/>
      <c r="F143" s="11"/>
      <c r="G143" s="11"/>
      <c r="H143" s="11"/>
    </row>
    <row r="144" spans="2:8" x14ac:dyDescent="0.25">
      <c r="B144" s="11"/>
      <c r="C144" s="11"/>
      <c r="D144" s="11"/>
      <c r="E144" s="11"/>
      <c r="F144" s="11"/>
      <c r="G144" s="11"/>
      <c r="H144" s="11"/>
    </row>
    <row r="145" spans="2:8" x14ac:dyDescent="0.25">
      <c r="B145" s="11"/>
      <c r="C145" s="11"/>
      <c r="D145" s="11"/>
      <c r="E145" s="11"/>
      <c r="F145" s="11"/>
      <c r="G145" s="11"/>
      <c r="H145" s="11"/>
    </row>
    <row r="146" spans="2:8" x14ac:dyDescent="0.25">
      <c r="B146" s="11"/>
      <c r="C146" s="11"/>
      <c r="D146" s="11"/>
      <c r="E146" s="11"/>
      <c r="F146" s="11"/>
      <c r="G146" s="11"/>
      <c r="H146" s="11"/>
    </row>
    <row r="147" spans="2:8" x14ac:dyDescent="0.25">
      <c r="B147" s="11"/>
      <c r="C147" s="11"/>
      <c r="D147" s="11"/>
      <c r="E147" s="11"/>
      <c r="F147" s="11"/>
      <c r="G147" s="11"/>
      <c r="H147" s="11"/>
    </row>
    <row r="148" spans="2:8" x14ac:dyDescent="0.25">
      <c r="B148" s="11"/>
      <c r="C148" s="11"/>
      <c r="D148" s="11"/>
      <c r="E148" s="11"/>
      <c r="F148" s="11"/>
      <c r="G148" s="11"/>
      <c r="H148" s="11"/>
    </row>
    <row r="149" spans="2:8" x14ac:dyDescent="0.25">
      <c r="B149" s="11"/>
      <c r="C149" s="11"/>
      <c r="D149" s="11"/>
      <c r="E149" s="11"/>
      <c r="F149" s="11"/>
      <c r="G149" s="11"/>
      <c r="H149" s="11"/>
    </row>
    <row r="150" spans="2:8" x14ac:dyDescent="0.25">
      <c r="B150" s="11"/>
      <c r="C150" s="11"/>
      <c r="D150" s="11"/>
      <c r="E150" s="11"/>
      <c r="F150" s="11"/>
      <c r="G150" s="11"/>
      <c r="H150" s="11"/>
    </row>
    <row r="151" spans="2:8" x14ac:dyDescent="0.25">
      <c r="B151" s="11"/>
      <c r="C151" s="11"/>
      <c r="D151" s="11"/>
      <c r="E151" s="11"/>
      <c r="F151" s="11"/>
      <c r="G151" s="11"/>
      <c r="H151" s="11"/>
    </row>
    <row r="152" spans="2:8" x14ac:dyDescent="0.25">
      <c r="B152" s="11"/>
      <c r="C152" s="11"/>
      <c r="D152" s="11"/>
      <c r="E152" s="11"/>
      <c r="F152" s="11"/>
      <c r="G152" s="11"/>
      <c r="H152" s="11"/>
    </row>
    <row r="153" spans="2:8" x14ac:dyDescent="0.25">
      <c r="B153" s="11"/>
      <c r="C153" s="11"/>
      <c r="D153" s="11"/>
      <c r="E153" s="11"/>
      <c r="F153" s="11"/>
      <c r="G153" s="11"/>
      <c r="H153" s="11"/>
    </row>
    <row r="154" spans="2:8" x14ac:dyDescent="0.25">
      <c r="B154" s="11"/>
      <c r="C154" s="11"/>
      <c r="D154" s="11"/>
      <c r="E154" s="11"/>
      <c r="F154" s="11"/>
      <c r="G154" s="11"/>
      <c r="H154" s="11"/>
    </row>
    <row r="155" spans="2:8" x14ac:dyDescent="0.25">
      <c r="B155" s="11"/>
      <c r="C155" s="11"/>
      <c r="D155" s="11"/>
      <c r="E155" s="11"/>
      <c r="F155" s="11"/>
      <c r="G155" s="11"/>
      <c r="H155" s="11"/>
    </row>
    <row r="156" spans="2:8" x14ac:dyDescent="0.25">
      <c r="B156" s="11"/>
      <c r="C156" s="11"/>
      <c r="D156" s="11"/>
      <c r="E156" s="11"/>
      <c r="F156" s="11"/>
      <c r="G156" s="11"/>
      <c r="H156" s="11"/>
    </row>
    <row r="157" spans="2:8" x14ac:dyDescent="0.25">
      <c r="B157" s="11"/>
      <c r="C157" s="11"/>
      <c r="D157" s="11"/>
      <c r="E157" s="11"/>
      <c r="F157" s="11"/>
      <c r="G157" s="11"/>
      <c r="H157" s="11"/>
    </row>
    <row r="158" spans="2:8" x14ac:dyDescent="0.25">
      <c r="B158" s="11"/>
      <c r="C158" s="11"/>
      <c r="D158" s="11"/>
      <c r="E158" s="11"/>
      <c r="F158" s="11"/>
      <c r="G158" s="11"/>
      <c r="H158" s="11"/>
    </row>
    <row r="159" spans="2:8" x14ac:dyDescent="0.25">
      <c r="B159" s="11"/>
      <c r="C159" s="11"/>
      <c r="D159" s="11"/>
      <c r="E159" s="11"/>
      <c r="F159" s="11"/>
      <c r="G159" s="11"/>
      <c r="H159" s="11"/>
    </row>
    <row r="160" spans="2:8" x14ac:dyDescent="0.25">
      <c r="B160" s="11"/>
      <c r="C160" s="11"/>
      <c r="D160" s="11"/>
      <c r="E160" s="11"/>
      <c r="F160" s="11"/>
      <c r="G160" s="11"/>
      <c r="H160" s="11"/>
    </row>
    <row r="161" spans="2:8" x14ac:dyDescent="0.25">
      <c r="B161" s="11"/>
      <c r="C161" s="11"/>
      <c r="D161" s="11"/>
      <c r="E161" s="11"/>
      <c r="F161" s="11"/>
      <c r="G161" s="11"/>
      <c r="H161" s="11"/>
    </row>
    <row r="162" spans="2:8" x14ac:dyDescent="0.25">
      <c r="B162" s="11"/>
      <c r="C162" s="11"/>
      <c r="D162" s="11"/>
      <c r="E162" s="11"/>
      <c r="F162" s="11"/>
      <c r="G162" s="11"/>
      <c r="H162" s="11"/>
    </row>
    <row r="163" spans="2:8" x14ac:dyDescent="0.25">
      <c r="B163" s="11"/>
      <c r="C163" s="11"/>
      <c r="D163" s="11"/>
      <c r="E163" s="11"/>
      <c r="F163" s="11"/>
      <c r="G163" s="11"/>
      <c r="H163" s="11"/>
    </row>
    <row r="164" spans="2:8" x14ac:dyDescent="0.25">
      <c r="B164" s="11"/>
      <c r="C164" s="11"/>
      <c r="D164" s="11"/>
      <c r="E164" s="11"/>
      <c r="F164" s="11"/>
      <c r="G164" s="11"/>
      <c r="H164" s="11"/>
    </row>
    <row r="165" spans="2:8" x14ac:dyDescent="0.25">
      <c r="B165" s="11"/>
      <c r="C165" s="11"/>
      <c r="D165" s="11"/>
      <c r="E165" s="11"/>
      <c r="F165" s="11"/>
      <c r="G165" s="11"/>
      <c r="H165" s="11"/>
    </row>
    <row r="166" spans="2:8" x14ac:dyDescent="0.25">
      <c r="B166" s="11"/>
      <c r="C166" s="11"/>
      <c r="D166" s="11"/>
      <c r="E166" s="11"/>
      <c r="F166" s="11"/>
      <c r="G166" s="11"/>
      <c r="H166" s="11"/>
    </row>
    <row r="167" spans="2:8" x14ac:dyDescent="0.25">
      <c r="B167" s="11"/>
      <c r="C167" s="11"/>
      <c r="D167" s="11"/>
      <c r="E167" s="11"/>
      <c r="F167" s="11"/>
      <c r="G167" s="11"/>
      <c r="H167" s="11"/>
    </row>
    <row r="168" spans="2:8" x14ac:dyDescent="0.25">
      <c r="B168" s="11"/>
      <c r="C168" s="11"/>
      <c r="D168" s="11"/>
      <c r="E168" s="11"/>
      <c r="F168" s="11"/>
      <c r="G168" s="11"/>
      <c r="H168" s="11"/>
    </row>
    <row r="169" spans="2:8" x14ac:dyDescent="0.25">
      <c r="B169" s="11"/>
      <c r="C169" s="11"/>
      <c r="D169" s="11"/>
      <c r="E169" s="11"/>
      <c r="F169" s="11"/>
      <c r="G169" s="11"/>
      <c r="H169" s="11"/>
    </row>
    <row r="170" spans="2:8" x14ac:dyDescent="0.25">
      <c r="B170" s="11"/>
      <c r="C170" s="11"/>
      <c r="D170" s="11"/>
      <c r="E170" s="11"/>
      <c r="F170" s="11"/>
      <c r="G170" s="11"/>
      <c r="H170" s="11"/>
    </row>
    <row r="171" spans="2:8" x14ac:dyDescent="0.25">
      <c r="B171" s="11"/>
      <c r="C171" s="11"/>
      <c r="D171" s="11"/>
      <c r="E171" s="11"/>
      <c r="F171" s="11"/>
      <c r="G171" s="11"/>
      <c r="H171" s="11"/>
    </row>
    <row r="172" spans="2:8" x14ac:dyDescent="0.25">
      <c r="B172" s="11"/>
      <c r="C172" s="11"/>
      <c r="D172" s="11"/>
      <c r="E172" s="11"/>
      <c r="F172" s="11"/>
      <c r="G172" s="11"/>
      <c r="H172" s="11"/>
    </row>
    <row r="173" spans="2:8" x14ac:dyDescent="0.25">
      <c r="B173" s="11"/>
      <c r="C173" s="11"/>
      <c r="D173" s="11"/>
      <c r="E173" s="11"/>
      <c r="F173" s="11"/>
      <c r="G173" s="11"/>
      <c r="H173" s="11"/>
    </row>
    <row r="174" spans="2:8" x14ac:dyDescent="0.25">
      <c r="B174" s="11"/>
      <c r="C174" s="11"/>
      <c r="D174" s="11"/>
      <c r="E174" s="11"/>
      <c r="F174" s="11"/>
      <c r="G174" s="11"/>
      <c r="H174" s="11"/>
    </row>
    <row r="175" spans="2:8" x14ac:dyDescent="0.25">
      <c r="B175" s="11"/>
      <c r="C175" s="11"/>
      <c r="D175" s="11"/>
      <c r="E175" s="11"/>
      <c r="F175" s="11"/>
      <c r="G175" s="11"/>
      <c r="H175" s="11"/>
    </row>
    <row r="176" spans="2:8" x14ac:dyDescent="0.25">
      <c r="B176" s="11"/>
      <c r="C176" s="11"/>
      <c r="D176" s="11"/>
      <c r="E176" s="11"/>
      <c r="F176" s="11"/>
      <c r="G176" s="11"/>
      <c r="H176" s="11"/>
    </row>
    <row r="177" spans="2:8" x14ac:dyDescent="0.25">
      <c r="B177" s="11"/>
      <c r="C177" s="11"/>
      <c r="D177" s="11"/>
      <c r="E177" s="11"/>
      <c r="F177" s="11"/>
      <c r="G177" s="11"/>
      <c r="H177" s="11"/>
    </row>
    <row r="178" spans="2:8" x14ac:dyDescent="0.25">
      <c r="B178" s="11"/>
      <c r="C178" s="11"/>
      <c r="D178" s="11"/>
      <c r="E178" s="11"/>
      <c r="F178" s="11"/>
      <c r="G178" s="11"/>
      <c r="H178" s="11"/>
    </row>
    <row r="179" spans="2:8" x14ac:dyDescent="0.25">
      <c r="B179" s="11"/>
      <c r="C179" s="11"/>
      <c r="D179" s="11"/>
      <c r="E179" s="11"/>
      <c r="F179" s="11"/>
      <c r="G179" s="11"/>
      <c r="H179" s="11"/>
    </row>
    <row r="180" spans="2:8" x14ac:dyDescent="0.25">
      <c r="B180" s="11"/>
      <c r="C180" s="11"/>
      <c r="D180" s="11"/>
      <c r="E180" s="11"/>
      <c r="F180" s="11"/>
      <c r="G180" s="11"/>
      <c r="H180" s="11"/>
    </row>
    <row r="181" spans="2:8" x14ac:dyDescent="0.25">
      <c r="B181" s="11"/>
      <c r="C181" s="11"/>
      <c r="D181" s="11"/>
      <c r="E181" s="11"/>
      <c r="F181" s="11"/>
      <c r="G181" s="11"/>
      <c r="H181" s="11"/>
    </row>
    <row r="182" spans="2:8" x14ac:dyDescent="0.25">
      <c r="B182" s="11"/>
      <c r="C182" s="11"/>
      <c r="D182" s="11"/>
      <c r="E182" s="11"/>
      <c r="F182" s="11"/>
      <c r="G182" s="11"/>
      <c r="H182" s="11"/>
    </row>
    <row r="183" spans="2:8" x14ac:dyDescent="0.25">
      <c r="B183" s="11"/>
      <c r="C183" s="11"/>
      <c r="D183" s="11"/>
      <c r="E183" s="11"/>
      <c r="F183" s="11"/>
      <c r="G183" s="11"/>
      <c r="H183" s="11"/>
    </row>
    <row r="184" spans="2:8" x14ac:dyDescent="0.25">
      <c r="B184" s="11"/>
      <c r="C184" s="11"/>
      <c r="D184" s="11"/>
      <c r="E184" s="11"/>
      <c r="F184" s="11"/>
      <c r="G184" s="11"/>
      <c r="H184" s="11"/>
    </row>
    <row r="185" spans="2:8" x14ac:dyDescent="0.25">
      <c r="B185" s="11"/>
      <c r="C185" s="11"/>
      <c r="D185" s="11"/>
      <c r="E185" s="11"/>
      <c r="F185" s="11"/>
      <c r="G185" s="11"/>
      <c r="H185" s="11"/>
    </row>
    <row r="186" spans="2:8" x14ac:dyDescent="0.25">
      <c r="B186" s="11"/>
      <c r="C186" s="11"/>
      <c r="D186" s="11"/>
      <c r="E186" s="11"/>
      <c r="F186" s="11"/>
      <c r="G186" s="11"/>
      <c r="H186" s="11"/>
    </row>
    <row r="187" spans="2:8" x14ac:dyDescent="0.25">
      <c r="B187" s="11"/>
      <c r="C187" s="11"/>
      <c r="D187" s="11"/>
      <c r="E187" s="11"/>
      <c r="F187" s="11"/>
      <c r="G187" s="11"/>
      <c r="H187" s="11"/>
    </row>
    <row r="188" spans="2:8" x14ac:dyDescent="0.25">
      <c r="B188" s="11"/>
      <c r="C188" s="11"/>
      <c r="D188" s="11"/>
      <c r="E188" s="11"/>
      <c r="F188" s="11"/>
      <c r="G188" s="11"/>
      <c r="H188" s="11"/>
    </row>
    <row r="189" spans="2:8" x14ac:dyDescent="0.25">
      <c r="B189" s="11"/>
      <c r="C189" s="11"/>
      <c r="D189" s="11"/>
      <c r="E189" s="11"/>
      <c r="F189" s="11"/>
      <c r="G189" s="11"/>
      <c r="H189" s="11"/>
    </row>
    <row r="190" spans="2:8" x14ac:dyDescent="0.25">
      <c r="B190" s="11"/>
      <c r="C190" s="11"/>
      <c r="D190" s="11"/>
      <c r="E190" s="11"/>
      <c r="F190" s="11"/>
      <c r="G190" s="11"/>
      <c r="H190" s="11"/>
    </row>
    <row r="191" spans="2:8" x14ac:dyDescent="0.25">
      <c r="B191" s="11"/>
      <c r="C191" s="11"/>
      <c r="D191" s="11"/>
      <c r="E191" s="11"/>
      <c r="F191" s="11"/>
      <c r="G191" s="11"/>
      <c r="H191" s="11"/>
    </row>
    <row r="192" spans="2:8" x14ac:dyDescent="0.25">
      <c r="B192" s="11"/>
      <c r="C192" s="11"/>
      <c r="D192" s="11"/>
      <c r="E192" s="11"/>
      <c r="F192" s="11"/>
      <c r="G192" s="11"/>
      <c r="H192" s="11"/>
    </row>
    <row r="193" spans="2:8" x14ac:dyDescent="0.25">
      <c r="B193" s="11"/>
      <c r="C193" s="11"/>
      <c r="D193" s="11"/>
      <c r="E193" s="11"/>
      <c r="F193" s="11"/>
      <c r="G193" s="11"/>
      <c r="H193" s="11"/>
    </row>
    <row r="194" spans="2:8" x14ac:dyDescent="0.25">
      <c r="B194" s="11"/>
      <c r="C194" s="11"/>
      <c r="D194" s="11"/>
      <c r="E194" s="11"/>
      <c r="F194" s="11"/>
      <c r="G194" s="11"/>
      <c r="H194" s="11"/>
    </row>
    <row r="195" spans="2:8" x14ac:dyDescent="0.25">
      <c r="B195" s="11"/>
      <c r="C195" s="11"/>
      <c r="D195" s="11"/>
      <c r="E195" s="11"/>
      <c r="F195" s="11"/>
      <c r="G195" s="11"/>
      <c r="H195" s="11"/>
    </row>
    <row r="196" spans="2:8" x14ac:dyDescent="0.25">
      <c r="B196" s="11"/>
      <c r="C196" s="11"/>
      <c r="D196" s="11"/>
      <c r="E196" s="11"/>
      <c r="F196" s="11"/>
      <c r="G196" s="11"/>
      <c r="H196" s="11"/>
    </row>
    <row r="197" spans="2:8" x14ac:dyDescent="0.25">
      <c r="B197" s="11"/>
      <c r="C197" s="11"/>
      <c r="D197" s="11"/>
      <c r="E197" s="11"/>
      <c r="F197" s="11"/>
      <c r="G197" s="11"/>
      <c r="H197" s="11"/>
    </row>
    <row r="198" spans="2:8" x14ac:dyDescent="0.25">
      <c r="B198" s="11"/>
      <c r="C198" s="11"/>
      <c r="D198" s="11"/>
      <c r="E198" s="11"/>
      <c r="F198" s="11"/>
      <c r="G198" s="11"/>
      <c r="H198" s="11"/>
    </row>
    <row r="199" spans="2:8" x14ac:dyDescent="0.25">
      <c r="B199" s="11"/>
      <c r="C199" s="11"/>
      <c r="D199" s="11"/>
      <c r="E199" s="11"/>
      <c r="F199" s="11"/>
      <c r="G199" s="11"/>
      <c r="H199" s="11"/>
    </row>
    <row r="200" spans="2:8" x14ac:dyDescent="0.25">
      <c r="B200" s="11"/>
      <c r="C200" s="11"/>
      <c r="D200" s="11"/>
      <c r="E200" s="11"/>
      <c r="F200" s="11"/>
      <c r="G200" s="11"/>
      <c r="H200" s="11"/>
    </row>
    <row r="201" spans="2:8" x14ac:dyDescent="0.25">
      <c r="B201" s="11"/>
      <c r="C201" s="11"/>
      <c r="D201" s="11"/>
      <c r="E201" s="11"/>
      <c r="F201" s="11"/>
      <c r="G201" s="11"/>
      <c r="H201" s="11"/>
    </row>
    <row r="202" spans="2:8" x14ac:dyDescent="0.25">
      <c r="B202" s="11"/>
      <c r="C202" s="11"/>
      <c r="D202" s="11"/>
      <c r="E202" s="11"/>
      <c r="F202" s="11"/>
      <c r="G202" s="11"/>
      <c r="H202" s="11"/>
    </row>
    <row r="203" spans="2:8" x14ac:dyDescent="0.25">
      <c r="B203" s="11"/>
      <c r="C203" s="11"/>
      <c r="D203" s="11"/>
      <c r="E203" s="11"/>
      <c r="F203" s="11"/>
      <c r="G203" s="11"/>
      <c r="H203" s="11"/>
    </row>
    <row r="204" spans="2:8" x14ac:dyDescent="0.25">
      <c r="B204" s="11"/>
      <c r="C204" s="11"/>
      <c r="D204" s="11"/>
      <c r="E204" s="11"/>
      <c r="F204" s="11"/>
      <c r="G204" s="11"/>
      <c r="H204" s="11"/>
    </row>
    <row r="205" spans="2:8" x14ac:dyDescent="0.25">
      <c r="B205" s="11"/>
      <c r="C205" s="11"/>
      <c r="D205" s="11"/>
      <c r="E205" s="11"/>
      <c r="F205" s="11"/>
      <c r="G205" s="11"/>
      <c r="H205" s="11"/>
    </row>
    <row r="206" spans="2:8" x14ac:dyDescent="0.25">
      <c r="B206" s="11"/>
      <c r="C206" s="11"/>
      <c r="D206" s="11"/>
      <c r="E206" s="11"/>
      <c r="F206" s="11"/>
      <c r="G206" s="11"/>
      <c r="H206" s="11"/>
    </row>
    <row r="207" spans="2:8" x14ac:dyDescent="0.25">
      <c r="B207" s="11"/>
      <c r="C207" s="11"/>
      <c r="D207" s="11"/>
      <c r="E207" s="11"/>
      <c r="F207" s="11"/>
      <c r="G207" s="11"/>
      <c r="H207" s="11"/>
    </row>
    <row r="208" spans="2:8" x14ac:dyDescent="0.25">
      <c r="B208" s="11"/>
      <c r="C208" s="11"/>
      <c r="D208" s="11"/>
      <c r="E208" s="11"/>
      <c r="F208" s="11"/>
      <c r="G208" s="11"/>
      <c r="H208" s="11"/>
    </row>
    <row r="209" spans="2:8" x14ac:dyDescent="0.25">
      <c r="B209" s="11"/>
      <c r="C209" s="11"/>
      <c r="D209" s="11"/>
      <c r="E209" s="11"/>
      <c r="F209" s="11"/>
      <c r="G209" s="11"/>
      <c r="H209" s="11"/>
    </row>
    <row r="210" spans="2:8" x14ac:dyDescent="0.25">
      <c r="B210" s="11"/>
      <c r="C210" s="11"/>
      <c r="D210" s="11"/>
      <c r="E210" s="11"/>
      <c r="F210" s="11"/>
      <c r="G210" s="11"/>
      <c r="H210" s="11"/>
    </row>
    <row r="211" spans="2:8" x14ac:dyDescent="0.25">
      <c r="B211" s="11"/>
      <c r="C211" s="11"/>
      <c r="D211" s="11"/>
      <c r="E211" s="11"/>
      <c r="F211" s="11"/>
      <c r="G211" s="11"/>
      <c r="H211" s="11"/>
    </row>
    <row r="212" spans="2:8" x14ac:dyDescent="0.25">
      <c r="B212" s="11"/>
      <c r="C212" s="11"/>
      <c r="D212" s="11"/>
      <c r="E212" s="11"/>
      <c r="F212" s="11"/>
      <c r="G212" s="11"/>
      <c r="H212" s="11"/>
    </row>
    <row r="213" spans="2:8" x14ac:dyDescent="0.25">
      <c r="B213" s="11"/>
      <c r="C213" s="11"/>
      <c r="D213" s="11"/>
      <c r="E213" s="11"/>
      <c r="F213" s="11"/>
      <c r="G213" s="11"/>
      <c r="H213" s="11"/>
    </row>
    <row r="214" spans="2:8" x14ac:dyDescent="0.25">
      <c r="B214" s="11"/>
      <c r="C214" s="11"/>
      <c r="D214" s="11"/>
      <c r="E214" s="11"/>
      <c r="F214" s="11"/>
      <c r="G214" s="11"/>
      <c r="H214" s="11"/>
    </row>
    <row r="215" spans="2:8" x14ac:dyDescent="0.25">
      <c r="B215" s="11"/>
      <c r="C215" s="11"/>
      <c r="D215" s="11"/>
      <c r="E215" s="11"/>
      <c r="F215" s="11"/>
      <c r="G215" s="11"/>
      <c r="H215" s="11"/>
    </row>
  </sheetData>
  <sheetProtection password="8657" sheet="1" objects="1" scenarios="1" selectLockedCells="1"/>
  <hyperlinks>
    <hyperlink ref="B98" location="Gebäudedetails!A1" display="Gebäudedetails"/>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K643"/>
  <sheetViews>
    <sheetView topLeftCell="A249" zoomScale="115" zoomScaleNormal="115" zoomScaleSheetLayoutView="85" workbookViewId="0">
      <selection activeCell="B123" sqref="B123:B129"/>
    </sheetView>
  </sheetViews>
  <sheetFormatPr baseColWidth="10" defaultColWidth="9.140625" defaultRowHeight="12.75" x14ac:dyDescent="0.2"/>
  <cols>
    <col min="1" max="1" width="12.5703125" style="29" customWidth="1"/>
    <col min="2" max="2" width="30.7109375" style="29" customWidth="1"/>
    <col min="3" max="3" width="40.7109375" style="30" customWidth="1"/>
    <col min="4" max="4" width="18.5703125" style="29" bestFit="1" customWidth="1"/>
    <col min="5" max="5" width="25.42578125" style="29" bestFit="1" customWidth="1"/>
    <col min="6" max="6" width="28.42578125" style="488" customWidth="1"/>
    <col min="7" max="63" width="9.140625" style="488"/>
    <col min="64" max="16384" width="9.140625" style="400"/>
  </cols>
  <sheetData>
    <row r="1" spans="1:63" ht="26.25" customHeight="1" x14ac:dyDescent="0.3">
      <c r="A1" s="971" t="s">
        <v>589</v>
      </c>
      <c r="B1" s="972"/>
      <c r="C1" s="972"/>
      <c r="D1" s="972"/>
    </row>
    <row r="2" spans="1:63" s="411" customFormat="1" x14ac:dyDescent="0.2">
      <c r="A2" s="408" t="s">
        <v>590</v>
      </c>
      <c r="B2" s="409" t="s">
        <v>553</v>
      </c>
      <c r="C2" s="615" t="s">
        <v>554</v>
      </c>
      <c r="D2" s="410" t="s">
        <v>591</v>
      </c>
      <c r="E2" s="411" t="s">
        <v>2061</v>
      </c>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row>
    <row r="4" spans="1:63" ht="13.5" thickBot="1" x14ac:dyDescent="0.25">
      <c r="A4" s="617" t="s">
        <v>551</v>
      </c>
      <c r="B4" s="617"/>
      <c r="C4" s="618"/>
      <c r="D4" s="617"/>
      <c r="E4" s="619"/>
    </row>
    <row r="5" spans="1:63" ht="15.75" customHeight="1" x14ac:dyDescent="0.2">
      <c r="A5" s="953" t="s">
        <v>3</v>
      </c>
      <c r="B5" s="956" t="s">
        <v>545</v>
      </c>
      <c r="C5" s="620" t="s">
        <v>571</v>
      </c>
      <c r="D5" s="418">
        <v>0</v>
      </c>
      <c r="E5" s="973">
        <v>4</v>
      </c>
    </row>
    <row r="6" spans="1:63" x14ac:dyDescent="0.2">
      <c r="A6" s="954"/>
      <c r="B6" s="957"/>
      <c r="C6" s="415" t="s">
        <v>572</v>
      </c>
      <c r="D6" s="419">
        <v>0</v>
      </c>
      <c r="E6" s="974"/>
    </row>
    <row r="7" spans="1:63" x14ac:dyDescent="0.2">
      <c r="A7" s="954"/>
      <c r="B7" s="957"/>
      <c r="C7" s="415" t="s">
        <v>573</v>
      </c>
      <c r="D7" s="419">
        <v>0</v>
      </c>
      <c r="E7" s="974"/>
    </row>
    <row r="8" spans="1:63" ht="25.5" x14ac:dyDescent="0.2">
      <c r="A8" s="954"/>
      <c r="B8" s="957"/>
      <c r="C8" s="415" t="s">
        <v>574</v>
      </c>
      <c r="D8" s="419">
        <v>1</v>
      </c>
      <c r="E8" s="974"/>
    </row>
    <row r="9" spans="1:63" ht="38.25" x14ac:dyDescent="0.2">
      <c r="A9" s="954"/>
      <c r="B9" s="957"/>
      <c r="C9" s="415" t="s">
        <v>575</v>
      </c>
      <c r="D9" s="419">
        <v>2</v>
      </c>
      <c r="E9" s="974"/>
    </row>
    <row r="10" spans="1:63" ht="38.25" x14ac:dyDescent="0.2">
      <c r="A10" s="954"/>
      <c r="B10" s="957"/>
      <c r="C10" s="415" t="s">
        <v>576</v>
      </c>
      <c r="D10" s="419">
        <v>3</v>
      </c>
      <c r="E10" s="974"/>
    </row>
    <row r="11" spans="1:63" x14ac:dyDescent="0.2">
      <c r="A11" s="954"/>
      <c r="B11" s="957"/>
      <c r="C11" s="415" t="s">
        <v>858</v>
      </c>
      <c r="D11" s="419">
        <v>4</v>
      </c>
      <c r="E11" s="974"/>
    </row>
    <row r="12" spans="1:63" ht="13.5" thickBot="1" x14ac:dyDescent="0.25">
      <c r="A12" s="955"/>
      <c r="B12" s="958"/>
      <c r="C12" s="416" t="s">
        <v>577</v>
      </c>
      <c r="D12" s="20">
        <v>0</v>
      </c>
      <c r="E12" s="975"/>
    </row>
    <row r="13" spans="1:63" ht="15.75" customHeight="1" x14ac:dyDescent="0.2">
      <c r="A13" s="953" t="s">
        <v>4</v>
      </c>
      <c r="B13" s="956" t="s">
        <v>546</v>
      </c>
      <c r="C13" s="18" t="s">
        <v>571</v>
      </c>
      <c r="D13" s="418">
        <v>0</v>
      </c>
      <c r="E13" s="973">
        <v>4</v>
      </c>
    </row>
    <row r="14" spans="1:63" x14ac:dyDescent="0.2">
      <c r="A14" s="954"/>
      <c r="B14" s="957"/>
      <c r="C14" s="24" t="s">
        <v>572</v>
      </c>
      <c r="D14" s="419">
        <v>0</v>
      </c>
      <c r="E14" s="974"/>
    </row>
    <row r="15" spans="1:63" x14ac:dyDescent="0.2">
      <c r="A15" s="954"/>
      <c r="B15" s="957"/>
      <c r="C15" s="24" t="s">
        <v>578</v>
      </c>
      <c r="D15" s="419">
        <v>0</v>
      </c>
      <c r="E15" s="974"/>
    </row>
    <row r="16" spans="1:63" ht="25.5" x14ac:dyDescent="0.2">
      <c r="A16" s="954"/>
      <c r="B16" s="957"/>
      <c r="C16" s="24" t="s">
        <v>579</v>
      </c>
      <c r="D16" s="419">
        <v>3</v>
      </c>
      <c r="E16" s="974"/>
    </row>
    <row r="17" spans="1:5" ht="25.5" x14ac:dyDescent="0.2">
      <c r="A17" s="954"/>
      <c r="B17" s="957"/>
      <c r="C17" s="24" t="s">
        <v>580</v>
      </c>
      <c r="D17" s="419">
        <v>2</v>
      </c>
      <c r="E17" s="974"/>
    </row>
    <row r="18" spans="1:5" ht="25.5" x14ac:dyDescent="0.2">
      <c r="A18" s="954"/>
      <c r="B18" s="957"/>
      <c r="C18" s="24" t="s">
        <v>581</v>
      </c>
      <c r="D18" s="419">
        <v>1</v>
      </c>
      <c r="E18" s="974"/>
    </row>
    <row r="19" spans="1:5" ht="54.75" customHeight="1" thickBot="1" x14ac:dyDescent="0.25">
      <c r="A19" s="955"/>
      <c r="B19" s="958"/>
      <c r="C19" s="621" t="s">
        <v>582</v>
      </c>
      <c r="D19" s="20">
        <v>4</v>
      </c>
      <c r="E19" s="974"/>
    </row>
    <row r="20" spans="1:5" ht="15.75" customHeight="1" x14ac:dyDescent="0.2">
      <c r="A20" s="944" t="s">
        <v>5</v>
      </c>
      <c r="B20" s="956" t="s">
        <v>547</v>
      </c>
      <c r="C20" s="620" t="s">
        <v>571</v>
      </c>
      <c r="D20" s="622">
        <v>0</v>
      </c>
      <c r="E20" s="973">
        <v>4</v>
      </c>
    </row>
    <row r="21" spans="1:5" x14ac:dyDescent="0.2">
      <c r="A21" s="945"/>
      <c r="B21" s="957"/>
      <c r="C21" s="415" t="s">
        <v>572</v>
      </c>
      <c r="D21" s="623">
        <v>0</v>
      </c>
      <c r="E21" s="974"/>
    </row>
    <row r="22" spans="1:5" x14ac:dyDescent="0.2">
      <c r="A22" s="945"/>
      <c r="B22" s="957"/>
      <c r="C22" s="415" t="s">
        <v>583</v>
      </c>
      <c r="D22" s="623">
        <v>2</v>
      </c>
      <c r="E22" s="974"/>
    </row>
    <row r="23" spans="1:5" x14ac:dyDescent="0.2">
      <c r="A23" s="945"/>
      <c r="B23" s="957"/>
      <c r="C23" s="415" t="s">
        <v>584</v>
      </c>
      <c r="D23" s="623">
        <v>2</v>
      </c>
      <c r="E23" s="974"/>
    </row>
    <row r="24" spans="1:5" ht="25.5" x14ac:dyDescent="0.2">
      <c r="A24" s="945"/>
      <c r="B24" s="957"/>
      <c r="C24" s="415" t="s">
        <v>585</v>
      </c>
      <c r="D24" s="623">
        <v>2</v>
      </c>
      <c r="E24" s="974"/>
    </row>
    <row r="25" spans="1:5" x14ac:dyDescent="0.2">
      <c r="A25" s="945"/>
      <c r="B25" s="957"/>
      <c r="C25" s="415" t="s">
        <v>586</v>
      </c>
      <c r="D25" s="623">
        <v>4</v>
      </c>
      <c r="E25" s="974"/>
    </row>
    <row r="26" spans="1:5" ht="13.5" thickBot="1" x14ac:dyDescent="0.25">
      <c r="A26" s="946"/>
      <c r="B26" s="958"/>
      <c r="C26" s="621" t="s">
        <v>577</v>
      </c>
      <c r="D26" s="624">
        <v>0</v>
      </c>
      <c r="E26" s="974"/>
    </row>
    <row r="27" spans="1:5" ht="15.75" customHeight="1" x14ac:dyDescent="0.2">
      <c r="A27" s="953" t="s">
        <v>6</v>
      </c>
      <c r="B27" s="956" t="s">
        <v>548</v>
      </c>
      <c r="C27" s="18" t="s">
        <v>571</v>
      </c>
      <c r="D27" s="418">
        <v>0</v>
      </c>
      <c r="E27" s="973">
        <v>4</v>
      </c>
    </row>
    <row r="28" spans="1:5" ht="15" customHeight="1" x14ac:dyDescent="0.2">
      <c r="A28" s="954"/>
      <c r="B28" s="957"/>
      <c r="C28" s="24" t="s">
        <v>572</v>
      </c>
      <c r="D28" s="419">
        <v>0</v>
      </c>
      <c r="E28" s="974"/>
    </row>
    <row r="29" spans="1:5" ht="15" customHeight="1" x14ac:dyDescent="0.2">
      <c r="A29" s="954"/>
      <c r="B29" s="957"/>
      <c r="C29" s="24" t="s">
        <v>573</v>
      </c>
      <c r="D29" s="419">
        <v>0</v>
      </c>
      <c r="E29" s="974"/>
    </row>
    <row r="30" spans="1:5" ht="15.75" customHeight="1" thickBot="1" x14ac:dyDescent="0.25">
      <c r="A30" s="955"/>
      <c r="B30" s="958"/>
      <c r="C30" s="416" t="s">
        <v>587</v>
      </c>
      <c r="D30" s="20">
        <v>4</v>
      </c>
      <c r="E30" s="974"/>
    </row>
    <row r="31" spans="1:5" ht="15.75" customHeight="1" x14ac:dyDescent="0.2">
      <c r="A31" s="953" t="s">
        <v>7</v>
      </c>
      <c r="B31" s="956" t="s">
        <v>549</v>
      </c>
      <c r="C31" s="18" t="s">
        <v>571</v>
      </c>
      <c r="D31" s="418">
        <v>0</v>
      </c>
      <c r="E31" s="973">
        <v>4</v>
      </c>
    </row>
    <row r="32" spans="1:5" ht="15" customHeight="1" x14ac:dyDescent="0.2">
      <c r="A32" s="954"/>
      <c r="B32" s="957"/>
      <c r="C32" s="24" t="s">
        <v>572</v>
      </c>
      <c r="D32" s="419">
        <v>0</v>
      </c>
      <c r="E32" s="974"/>
    </row>
    <row r="33" spans="1:5" ht="15" customHeight="1" x14ac:dyDescent="0.2">
      <c r="A33" s="954"/>
      <c r="B33" s="957"/>
      <c r="C33" s="24" t="s">
        <v>573</v>
      </c>
      <c r="D33" s="419">
        <v>0</v>
      </c>
      <c r="E33" s="974"/>
    </row>
    <row r="34" spans="1:5" ht="15.75" customHeight="1" thickBot="1" x14ac:dyDescent="0.25">
      <c r="A34" s="955"/>
      <c r="B34" s="958"/>
      <c r="C34" s="621" t="s">
        <v>587</v>
      </c>
      <c r="D34" s="20">
        <v>4</v>
      </c>
      <c r="E34" s="974"/>
    </row>
    <row r="35" spans="1:5" ht="15.75" customHeight="1" x14ac:dyDescent="0.2">
      <c r="A35" s="953" t="s">
        <v>8</v>
      </c>
      <c r="B35" s="956" t="s">
        <v>550</v>
      </c>
      <c r="C35" s="18" t="s">
        <v>571</v>
      </c>
      <c r="D35" s="418">
        <v>0</v>
      </c>
      <c r="E35" s="973">
        <v>4</v>
      </c>
    </row>
    <row r="36" spans="1:5" ht="15" customHeight="1" x14ac:dyDescent="0.2">
      <c r="A36" s="954"/>
      <c r="B36" s="957"/>
      <c r="C36" s="24" t="s">
        <v>572</v>
      </c>
      <c r="D36" s="419">
        <v>0</v>
      </c>
      <c r="E36" s="974"/>
    </row>
    <row r="37" spans="1:5" ht="15" customHeight="1" x14ac:dyDescent="0.2">
      <c r="A37" s="954"/>
      <c r="B37" s="957"/>
      <c r="C37" s="24" t="s">
        <v>573</v>
      </c>
      <c r="D37" s="419">
        <v>0</v>
      </c>
      <c r="E37" s="974"/>
    </row>
    <row r="38" spans="1:5" ht="15" customHeight="1" x14ac:dyDescent="0.2">
      <c r="A38" s="954"/>
      <c r="B38" s="957"/>
      <c r="C38" s="415" t="s">
        <v>587</v>
      </c>
      <c r="D38" s="419">
        <v>2</v>
      </c>
      <c r="E38" s="974"/>
    </row>
    <row r="39" spans="1:5" ht="26.25" thickBot="1" x14ac:dyDescent="0.25">
      <c r="A39" s="955"/>
      <c r="B39" s="958"/>
      <c r="C39" s="416" t="s">
        <v>588</v>
      </c>
      <c r="D39" s="20">
        <v>4</v>
      </c>
      <c r="E39" s="975"/>
    </row>
    <row r="40" spans="1:5" x14ac:dyDescent="0.2">
      <c r="A40" s="953" t="s">
        <v>9</v>
      </c>
      <c r="B40" s="956" t="s">
        <v>1847</v>
      </c>
      <c r="C40" s="417" t="s">
        <v>571</v>
      </c>
      <c r="D40" s="418">
        <v>0</v>
      </c>
      <c r="E40" s="973">
        <v>4</v>
      </c>
    </row>
    <row r="41" spans="1:5" x14ac:dyDescent="0.2">
      <c r="A41" s="954"/>
      <c r="B41" s="957"/>
      <c r="C41" s="437" t="s">
        <v>572</v>
      </c>
      <c r="D41" s="419">
        <v>0</v>
      </c>
      <c r="E41" s="974"/>
    </row>
    <row r="42" spans="1:5" x14ac:dyDescent="0.2">
      <c r="A42" s="954"/>
      <c r="B42" s="957"/>
      <c r="C42" s="437" t="s">
        <v>573</v>
      </c>
      <c r="D42" s="419">
        <v>0</v>
      </c>
      <c r="E42" s="974"/>
    </row>
    <row r="43" spans="1:5" ht="13.5" thickBot="1" x14ac:dyDescent="0.25">
      <c r="A43" s="955"/>
      <c r="B43" s="958"/>
      <c r="C43" s="438" t="s">
        <v>587</v>
      </c>
      <c r="D43" s="20">
        <v>4</v>
      </c>
      <c r="E43" s="974"/>
    </row>
    <row r="44" spans="1:5" ht="13.5" thickBot="1" x14ac:dyDescent="0.25">
      <c r="A44" s="747"/>
      <c r="B44" s="625"/>
      <c r="D44" s="410" t="s">
        <v>591</v>
      </c>
      <c r="E44" s="626">
        <f>SUM(E5:E43)</f>
        <v>28</v>
      </c>
    </row>
    <row r="45" spans="1:5" ht="13.5" thickBot="1" x14ac:dyDescent="0.25">
      <c r="A45" s="617" t="s">
        <v>10</v>
      </c>
      <c r="B45" s="627"/>
      <c r="C45" s="628"/>
      <c r="D45" s="617"/>
      <c r="E45" s="629"/>
    </row>
    <row r="46" spans="1:5" x14ac:dyDescent="0.2">
      <c r="A46" s="953" t="s">
        <v>11</v>
      </c>
      <c r="B46" s="956" t="s">
        <v>2033</v>
      </c>
      <c r="C46" s="18" t="s">
        <v>571</v>
      </c>
      <c r="D46" s="622">
        <v>0</v>
      </c>
      <c r="E46" s="973">
        <v>4</v>
      </c>
    </row>
    <row r="47" spans="1:5" x14ac:dyDescent="0.2">
      <c r="A47" s="954"/>
      <c r="B47" s="957"/>
      <c r="C47" s="24" t="s">
        <v>572</v>
      </c>
      <c r="D47" s="623">
        <v>0</v>
      </c>
      <c r="E47" s="974"/>
    </row>
    <row r="48" spans="1:5" x14ac:dyDescent="0.2">
      <c r="A48" s="954"/>
      <c r="B48" s="957"/>
      <c r="C48" s="24" t="s">
        <v>592</v>
      </c>
      <c r="D48" s="623">
        <v>0</v>
      </c>
      <c r="E48" s="974"/>
    </row>
    <row r="49" spans="1:5" x14ac:dyDescent="0.2">
      <c r="A49" s="954"/>
      <c r="B49" s="957"/>
      <c r="C49" s="24" t="s">
        <v>593</v>
      </c>
      <c r="D49" s="623">
        <v>1</v>
      </c>
      <c r="E49" s="974"/>
    </row>
    <row r="50" spans="1:5" x14ac:dyDescent="0.2">
      <c r="A50" s="954"/>
      <c r="B50" s="957"/>
      <c r="C50" s="415" t="s">
        <v>2031</v>
      </c>
      <c r="D50" s="623">
        <v>2</v>
      </c>
      <c r="E50" s="974"/>
    </row>
    <row r="51" spans="1:5" x14ac:dyDescent="0.2">
      <c r="A51" s="954"/>
      <c r="B51" s="957"/>
      <c r="C51" s="415" t="s">
        <v>594</v>
      </c>
      <c r="D51" s="623">
        <v>3</v>
      </c>
      <c r="E51" s="974"/>
    </row>
    <row r="52" spans="1:5" x14ac:dyDescent="0.2">
      <c r="A52" s="954"/>
      <c r="B52" s="957"/>
      <c r="C52" s="415" t="s">
        <v>2032</v>
      </c>
      <c r="D52" s="623">
        <v>4</v>
      </c>
      <c r="E52" s="974"/>
    </row>
    <row r="53" spans="1:5" ht="55.5" customHeight="1" thickBot="1" x14ac:dyDescent="0.25">
      <c r="A53" s="955"/>
      <c r="B53" s="958"/>
      <c r="C53" s="621" t="s">
        <v>577</v>
      </c>
      <c r="D53" s="624">
        <v>0</v>
      </c>
      <c r="E53" s="975"/>
    </row>
    <row r="54" spans="1:5" ht="15.75" customHeight="1" x14ac:dyDescent="0.2">
      <c r="A54" s="944" t="s">
        <v>12</v>
      </c>
      <c r="B54" s="956" t="s">
        <v>563</v>
      </c>
      <c r="C54" s="18" t="s">
        <v>571</v>
      </c>
      <c r="D54" s="418">
        <v>0</v>
      </c>
      <c r="E54" s="973">
        <v>8</v>
      </c>
    </row>
    <row r="55" spans="1:5" ht="15" customHeight="1" x14ac:dyDescent="0.2">
      <c r="A55" s="945"/>
      <c r="B55" s="957"/>
      <c r="C55" s="24" t="s">
        <v>572</v>
      </c>
      <c r="D55" s="419">
        <v>0</v>
      </c>
      <c r="E55" s="974"/>
    </row>
    <row r="56" spans="1:5" ht="39" customHeight="1" x14ac:dyDescent="0.2">
      <c r="A56" s="945"/>
      <c r="B56" s="957"/>
      <c r="C56" s="24" t="s">
        <v>595</v>
      </c>
      <c r="D56" s="419">
        <v>8</v>
      </c>
      <c r="E56" s="974"/>
    </row>
    <row r="57" spans="1:5" ht="39" customHeight="1" x14ac:dyDescent="0.2">
      <c r="A57" s="945"/>
      <c r="B57" s="957"/>
      <c r="C57" s="24" t="s">
        <v>596</v>
      </c>
      <c r="D57" s="419">
        <v>6</v>
      </c>
      <c r="E57" s="974"/>
    </row>
    <row r="58" spans="1:5" ht="39" customHeight="1" x14ac:dyDescent="0.2">
      <c r="A58" s="945"/>
      <c r="B58" s="957"/>
      <c r="C58" s="24" t="s">
        <v>597</v>
      </c>
      <c r="D58" s="419">
        <v>2</v>
      </c>
      <c r="E58" s="974"/>
    </row>
    <row r="59" spans="1:5" ht="39" customHeight="1" x14ac:dyDescent="0.2">
      <c r="A59" s="945"/>
      <c r="B59" s="957"/>
      <c r="C59" s="24" t="s">
        <v>598</v>
      </c>
      <c r="D59" s="419">
        <v>4</v>
      </c>
      <c r="E59" s="974"/>
    </row>
    <row r="60" spans="1:5" ht="39" customHeight="1" x14ac:dyDescent="0.2">
      <c r="A60" s="945"/>
      <c r="B60" s="957"/>
      <c r="C60" s="24" t="s">
        <v>599</v>
      </c>
      <c r="D60" s="419">
        <v>3</v>
      </c>
      <c r="E60" s="974"/>
    </row>
    <row r="61" spans="1:5" ht="39" customHeight="1" x14ac:dyDescent="0.2">
      <c r="A61" s="945"/>
      <c r="B61" s="957"/>
      <c r="C61" s="24" t="s">
        <v>600</v>
      </c>
      <c r="D61" s="419">
        <v>2</v>
      </c>
      <c r="E61" s="974"/>
    </row>
    <row r="62" spans="1:5" ht="26.25" customHeight="1" x14ac:dyDescent="0.2">
      <c r="A62" s="945"/>
      <c r="B62" s="957"/>
      <c r="C62" s="24" t="s">
        <v>601</v>
      </c>
      <c r="D62" s="419">
        <v>4</v>
      </c>
      <c r="E62" s="974"/>
    </row>
    <row r="63" spans="1:5" ht="26.25" customHeight="1" x14ac:dyDescent="0.2">
      <c r="A63" s="945"/>
      <c r="B63" s="957"/>
      <c r="C63" s="24" t="s">
        <v>602</v>
      </c>
      <c r="D63" s="419">
        <v>0</v>
      </c>
      <c r="E63" s="974"/>
    </row>
    <row r="64" spans="1:5" ht="15.75" customHeight="1" thickBot="1" x14ac:dyDescent="0.25">
      <c r="A64" s="946"/>
      <c r="B64" s="958"/>
      <c r="C64" s="621" t="s">
        <v>577</v>
      </c>
      <c r="D64" s="20">
        <v>0</v>
      </c>
      <c r="E64" s="975"/>
    </row>
    <row r="65" spans="1:5" x14ac:dyDescent="0.2">
      <c r="A65" s="953" t="s">
        <v>13</v>
      </c>
      <c r="B65" s="956" t="s">
        <v>564</v>
      </c>
      <c r="C65" s="18" t="s">
        <v>571</v>
      </c>
      <c r="D65" s="418">
        <v>0</v>
      </c>
      <c r="E65" s="973">
        <v>4</v>
      </c>
    </row>
    <row r="66" spans="1:5" x14ac:dyDescent="0.2">
      <c r="A66" s="954"/>
      <c r="B66" s="957"/>
      <c r="C66" s="24" t="s">
        <v>572</v>
      </c>
      <c r="D66" s="419">
        <v>0</v>
      </c>
      <c r="E66" s="974"/>
    </row>
    <row r="67" spans="1:5" ht="38.25" x14ac:dyDescent="0.2">
      <c r="A67" s="954"/>
      <c r="B67" s="957"/>
      <c r="C67" s="24" t="s">
        <v>603</v>
      </c>
      <c r="D67" s="419">
        <v>2</v>
      </c>
      <c r="E67" s="974"/>
    </row>
    <row r="68" spans="1:5" ht="38.25" x14ac:dyDescent="0.2">
      <c r="A68" s="954"/>
      <c r="B68" s="957"/>
      <c r="C68" s="24" t="s">
        <v>604</v>
      </c>
      <c r="D68" s="419">
        <v>4</v>
      </c>
      <c r="E68" s="974"/>
    </row>
    <row r="69" spans="1:5" ht="25.5" x14ac:dyDescent="0.2">
      <c r="A69" s="954"/>
      <c r="B69" s="957"/>
      <c r="C69" s="24" t="s">
        <v>605</v>
      </c>
      <c r="D69" s="419">
        <v>1</v>
      </c>
      <c r="E69" s="974"/>
    </row>
    <row r="70" spans="1:5" ht="38.25" x14ac:dyDescent="0.2">
      <c r="A70" s="954"/>
      <c r="B70" s="957"/>
      <c r="C70" s="24" t="s">
        <v>606</v>
      </c>
      <c r="D70" s="419">
        <v>2</v>
      </c>
      <c r="E70" s="974"/>
    </row>
    <row r="71" spans="1:5" ht="25.5" x14ac:dyDescent="0.2">
      <c r="A71" s="954"/>
      <c r="B71" s="957"/>
      <c r="C71" s="24" t="s">
        <v>607</v>
      </c>
      <c r="D71" s="419">
        <v>0</v>
      </c>
      <c r="E71" s="974"/>
    </row>
    <row r="72" spans="1:5" ht="13.5" thickBot="1" x14ac:dyDescent="0.25">
      <c r="A72" s="955"/>
      <c r="B72" s="958"/>
      <c r="C72" s="621" t="s">
        <v>577</v>
      </c>
      <c r="D72" s="20">
        <v>0</v>
      </c>
      <c r="E72" s="975"/>
    </row>
    <row r="73" spans="1:5" ht="15.75" customHeight="1" x14ac:dyDescent="0.2">
      <c r="A73" s="953" t="s">
        <v>14</v>
      </c>
      <c r="B73" s="956" t="s">
        <v>565</v>
      </c>
      <c r="C73" s="18" t="s">
        <v>571</v>
      </c>
      <c r="D73" s="418">
        <v>0</v>
      </c>
      <c r="E73" s="973">
        <v>2</v>
      </c>
    </row>
    <row r="74" spans="1:5" ht="15" customHeight="1" x14ac:dyDescent="0.2">
      <c r="A74" s="954"/>
      <c r="B74" s="957"/>
      <c r="C74" s="24" t="s">
        <v>572</v>
      </c>
      <c r="D74" s="419">
        <v>0</v>
      </c>
      <c r="E74" s="974"/>
    </row>
    <row r="75" spans="1:5" ht="15" customHeight="1" x14ac:dyDescent="0.2">
      <c r="A75" s="954"/>
      <c r="B75" s="957"/>
      <c r="C75" s="24" t="s">
        <v>573</v>
      </c>
      <c r="D75" s="419">
        <v>0</v>
      </c>
      <c r="E75" s="974"/>
    </row>
    <row r="76" spans="1:5" ht="13.5" thickBot="1" x14ac:dyDescent="0.25">
      <c r="A76" s="955"/>
      <c r="B76" s="958"/>
      <c r="C76" s="621" t="s">
        <v>587</v>
      </c>
      <c r="D76" s="20">
        <v>2</v>
      </c>
      <c r="E76" s="975"/>
    </row>
    <row r="77" spans="1:5" ht="15.75" customHeight="1" x14ac:dyDescent="0.2">
      <c r="A77" s="953" t="s">
        <v>15</v>
      </c>
      <c r="B77" s="956" t="s">
        <v>566</v>
      </c>
      <c r="C77" s="620" t="s">
        <v>571</v>
      </c>
      <c r="D77" s="418">
        <v>0</v>
      </c>
      <c r="E77" s="973">
        <v>2</v>
      </c>
    </row>
    <row r="78" spans="1:5" ht="15" customHeight="1" x14ac:dyDescent="0.2">
      <c r="A78" s="954"/>
      <c r="B78" s="957"/>
      <c r="C78" s="415" t="s">
        <v>572</v>
      </c>
      <c r="D78" s="419">
        <v>0</v>
      </c>
      <c r="E78" s="974"/>
    </row>
    <row r="79" spans="1:5" ht="15" customHeight="1" x14ac:dyDescent="0.2">
      <c r="A79" s="954"/>
      <c r="B79" s="957"/>
      <c r="C79" s="415" t="s">
        <v>573</v>
      </c>
      <c r="D79" s="419">
        <v>0</v>
      </c>
      <c r="E79" s="974"/>
    </row>
    <row r="80" spans="1:5" ht="19.5" customHeight="1" thickBot="1" x14ac:dyDescent="0.25">
      <c r="A80" s="955"/>
      <c r="B80" s="958"/>
      <c r="C80" s="416" t="s">
        <v>587</v>
      </c>
      <c r="D80" s="20">
        <v>2</v>
      </c>
      <c r="E80" s="974"/>
    </row>
    <row r="81" spans="1:5" ht="13.5" thickBot="1" x14ac:dyDescent="0.25">
      <c r="A81" s="22"/>
      <c r="B81" s="23"/>
      <c r="D81" s="410" t="s">
        <v>591</v>
      </c>
      <c r="E81" s="626">
        <f>SUM(E46:E80)</f>
        <v>20</v>
      </c>
    </row>
    <row r="82" spans="1:5" ht="14.25" thickTop="1" thickBot="1" x14ac:dyDescent="0.25">
      <c r="A82" s="617" t="s">
        <v>614</v>
      </c>
      <c r="B82" s="627"/>
      <c r="C82" s="628"/>
      <c r="D82" s="630"/>
      <c r="E82" s="629"/>
    </row>
    <row r="83" spans="1:5" ht="15.75" customHeight="1" x14ac:dyDescent="0.2">
      <c r="A83" s="953" t="s">
        <v>16</v>
      </c>
      <c r="B83" s="956" t="s">
        <v>613</v>
      </c>
      <c r="C83" s="18" t="s">
        <v>571</v>
      </c>
      <c r="D83" s="418">
        <v>0</v>
      </c>
      <c r="E83" s="973">
        <v>4</v>
      </c>
    </row>
    <row r="84" spans="1:5" x14ac:dyDescent="0.2">
      <c r="A84" s="954"/>
      <c r="B84" s="957"/>
      <c r="C84" s="24" t="s">
        <v>572</v>
      </c>
      <c r="D84" s="419">
        <v>0</v>
      </c>
      <c r="E84" s="974"/>
    </row>
    <row r="85" spans="1:5" x14ac:dyDescent="0.2">
      <c r="A85" s="954"/>
      <c r="B85" s="957"/>
      <c r="C85" s="24" t="s">
        <v>573</v>
      </c>
      <c r="D85" s="419">
        <v>0</v>
      </c>
      <c r="E85" s="974"/>
    </row>
    <row r="86" spans="1:5" ht="25.5" x14ac:dyDescent="0.2">
      <c r="A86" s="954"/>
      <c r="B86" s="957"/>
      <c r="C86" s="24" t="s">
        <v>608</v>
      </c>
      <c r="D86" s="419">
        <v>0</v>
      </c>
      <c r="E86" s="974"/>
    </row>
    <row r="87" spans="1:5" ht="25.5" x14ac:dyDescent="0.2">
      <c r="A87" s="954"/>
      <c r="B87" s="957"/>
      <c r="C87" s="24" t="s">
        <v>609</v>
      </c>
      <c r="D87" s="419">
        <v>1</v>
      </c>
      <c r="E87" s="974"/>
    </row>
    <row r="88" spans="1:5" ht="25.5" x14ac:dyDescent="0.2">
      <c r="A88" s="954"/>
      <c r="B88" s="957"/>
      <c r="C88" s="24" t="s">
        <v>610</v>
      </c>
      <c r="D88" s="419">
        <v>2</v>
      </c>
      <c r="E88" s="974"/>
    </row>
    <row r="89" spans="1:5" ht="25.5" x14ac:dyDescent="0.2">
      <c r="A89" s="954"/>
      <c r="B89" s="957"/>
      <c r="C89" s="24" t="s">
        <v>611</v>
      </c>
      <c r="D89" s="419">
        <v>3</v>
      </c>
      <c r="E89" s="974"/>
    </row>
    <row r="90" spans="1:5" ht="25.5" x14ac:dyDescent="0.2">
      <c r="A90" s="954"/>
      <c r="B90" s="957"/>
      <c r="C90" s="24" t="s">
        <v>612</v>
      </c>
      <c r="D90" s="419">
        <v>4</v>
      </c>
      <c r="E90" s="974"/>
    </row>
    <row r="91" spans="1:5" ht="13.5" thickBot="1" x14ac:dyDescent="0.25">
      <c r="A91" s="955"/>
      <c r="B91" s="958"/>
      <c r="C91" s="621" t="s">
        <v>577</v>
      </c>
      <c r="D91" s="20">
        <v>0</v>
      </c>
      <c r="E91" s="975"/>
    </row>
    <row r="92" spans="1:5" ht="13.5" thickBot="1" x14ac:dyDescent="0.25">
      <c r="A92" s="22"/>
      <c r="B92" s="23"/>
      <c r="C92" s="616"/>
      <c r="D92" s="410" t="s">
        <v>591</v>
      </c>
      <c r="E92" s="626">
        <f>SUM(E83)</f>
        <v>4</v>
      </c>
    </row>
    <row r="93" spans="1:5" ht="14.25" thickTop="1" thickBot="1" x14ac:dyDescent="0.25">
      <c r="A93" s="617" t="s">
        <v>615</v>
      </c>
      <c r="B93" s="617"/>
      <c r="C93" s="618"/>
      <c r="D93" s="617"/>
      <c r="E93" s="619"/>
    </row>
    <row r="94" spans="1:5" ht="15.75" customHeight="1" x14ac:dyDescent="0.2">
      <c r="A94" s="944" t="s">
        <v>17</v>
      </c>
      <c r="B94" s="956" t="s">
        <v>616</v>
      </c>
      <c r="C94" s="18" t="s">
        <v>571</v>
      </c>
      <c r="D94" s="622">
        <v>0</v>
      </c>
      <c r="E94" s="973">
        <v>8</v>
      </c>
    </row>
    <row r="95" spans="1:5" x14ac:dyDescent="0.2">
      <c r="A95" s="945"/>
      <c r="B95" s="957"/>
      <c r="C95" s="24" t="s">
        <v>572</v>
      </c>
      <c r="D95" s="623">
        <v>0</v>
      </c>
      <c r="E95" s="974"/>
    </row>
    <row r="96" spans="1:5" ht="25.5" x14ac:dyDescent="0.2">
      <c r="A96" s="945"/>
      <c r="B96" s="957"/>
      <c r="C96" s="415" t="s">
        <v>638</v>
      </c>
      <c r="D96" s="623">
        <v>2</v>
      </c>
      <c r="E96" s="974"/>
    </row>
    <row r="97" spans="1:5" ht="25.5" x14ac:dyDescent="0.2">
      <c r="A97" s="945"/>
      <c r="B97" s="957"/>
      <c r="C97" s="415" t="s">
        <v>639</v>
      </c>
      <c r="D97" s="623">
        <v>4</v>
      </c>
      <c r="E97" s="974"/>
    </row>
    <row r="98" spans="1:5" ht="25.5" x14ac:dyDescent="0.2">
      <c r="A98" s="945"/>
      <c r="B98" s="957"/>
      <c r="C98" s="415" t="s">
        <v>640</v>
      </c>
      <c r="D98" s="623">
        <v>8</v>
      </c>
      <c r="E98" s="974"/>
    </row>
    <row r="99" spans="1:5" ht="51" x14ac:dyDescent="0.2">
      <c r="A99" s="945"/>
      <c r="B99" s="957"/>
      <c r="C99" s="415" t="s">
        <v>641</v>
      </c>
      <c r="D99" s="623">
        <v>8</v>
      </c>
      <c r="E99" s="974"/>
    </row>
    <row r="100" spans="1:5" ht="25.5" x14ac:dyDescent="0.2">
      <c r="A100" s="945"/>
      <c r="B100" s="957"/>
      <c r="C100" s="415" t="s">
        <v>642</v>
      </c>
      <c r="D100" s="623">
        <v>8</v>
      </c>
      <c r="E100" s="974"/>
    </row>
    <row r="101" spans="1:5" ht="38.25" x14ac:dyDescent="0.2">
      <c r="A101" s="945"/>
      <c r="B101" s="957"/>
      <c r="C101" s="415" t="s">
        <v>643</v>
      </c>
      <c r="D101" s="623">
        <v>8</v>
      </c>
      <c r="E101" s="974"/>
    </row>
    <row r="102" spans="1:5" ht="13.5" thickBot="1" x14ac:dyDescent="0.25">
      <c r="A102" s="946"/>
      <c r="B102" s="958"/>
      <c r="C102" s="621" t="s">
        <v>577</v>
      </c>
      <c r="D102" s="624">
        <v>0</v>
      </c>
      <c r="E102" s="975"/>
    </row>
    <row r="103" spans="1:5" ht="15.75" customHeight="1" x14ac:dyDescent="0.2">
      <c r="A103" s="953" t="s">
        <v>18</v>
      </c>
      <c r="B103" s="947" t="s">
        <v>2038</v>
      </c>
      <c r="C103" s="18" t="s">
        <v>571</v>
      </c>
      <c r="D103" s="622">
        <v>0</v>
      </c>
      <c r="E103" s="973">
        <v>4</v>
      </c>
    </row>
    <row r="104" spans="1:5" x14ac:dyDescent="0.2">
      <c r="A104" s="954"/>
      <c r="B104" s="948"/>
      <c r="C104" s="24" t="s">
        <v>572</v>
      </c>
      <c r="D104" s="623">
        <v>0</v>
      </c>
      <c r="E104" s="974"/>
    </row>
    <row r="105" spans="1:5" x14ac:dyDescent="0.2">
      <c r="A105" s="954"/>
      <c r="B105" s="948"/>
      <c r="C105" s="24" t="s">
        <v>2039</v>
      </c>
      <c r="D105" s="623">
        <v>1</v>
      </c>
      <c r="E105" s="974"/>
    </row>
    <row r="106" spans="1:5" x14ac:dyDescent="0.2">
      <c r="A106" s="954"/>
      <c r="B106" s="948"/>
      <c r="C106" s="24" t="s">
        <v>2040</v>
      </c>
      <c r="D106" s="623">
        <v>2</v>
      </c>
      <c r="E106" s="974"/>
    </row>
    <row r="107" spans="1:5" x14ac:dyDescent="0.2">
      <c r="A107" s="954"/>
      <c r="B107" s="948"/>
      <c r="C107" s="24" t="s">
        <v>2041</v>
      </c>
      <c r="D107" s="623">
        <v>3</v>
      </c>
      <c r="E107" s="974"/>
    </row>
    <row r="108" spans="1:5" ht="13.5" thickBot="1" x14ac:dyDescent="0.25">
      <c r="A108" s="955"/>
      <c r="B108" s="949"/>
      <c r="C108" s="621" t="s">
        <v>2042</v>
      </c>
      <c r="D108" s="624">
        <v>4</v>
      </c>
      <c r="E108" s="975"/>
    </row>
    <row r="109" spans="1:5" ht="15.75" customHeight="1" x14ac:dyDescent="0.2">
      <c r="A109" s="953" t="s">
        <v>19</v>
      </c>
      <c r="B109" s="956" t="s">
        <v>617</v>
      </c>
      <c r="C109" s="18" t="s">
        <v>571</v>
      </c>
      <c r="D109" s="418">
        <v>0</v>
      </c>
      <c r="E109" s="973">
        <v>4</v>
      </c>
    </row>
    <row r="110" spans="1:5" ht="15" customHeight="1" x14ac:dyDescent="0.2">
      <c r="A110" s="954"/>
      <c r="B110" s="957"/>
      <c r="C110" s="24" t="s">
        <v>1995</v>
      </c>
      <c r="D110" s="631">
        <v>0</v>
      </c>
      <c r="E110" s="974"/>
    </row>
    <row r="111" spans="1:5" ht="15" customHeight="1" x14ac:dyDescent="0.2">
      <c r="A111" s="954"/>
      <c r="B111" s="957"/>
      <c r="C111" s="24" t="s">
        <v>572</v>
      </c>
      <c r="D111" s="419">
        <v>0</v>
      </c>
      <c r="E111" s="974"/>
    </row>
    <row r="112" spans="1:5" ht="15" customHeight="1" x14ac:dyDescent="0.2">
      <c r="A112" s="954"/>
      <c r="B112" s="957"/>
      <c r="C112" s="24" t="s">
        <v>20</v>
      </c>
      <c r="D112" s="419">
        <v>0</v>
      </c>
      <c r="E112" s="974"/>
    </row>
    <row r="113" spans="1:5" ht="15" customHeight="1" x14ac:dyDescent="0.2">
      <c r="A113" s="954"/>
      <c r="B113" s="957"/>
      <c r="C113" s="24" t="s">
        <v>21</v>
      </c>
      <c r="D113" s="419">
        <v>1</v>
      </c>
      <c r="E113" s="974"/>
    </row>
    <row r="114" spans="1:5" ht="15" customHeight="1" x14ac:dyDescent="0.2">
      <c r="A114" s="954"/>
      <c r="B114" s="957"/>
      <c r="C114" s="24" t="s">
        <v>22</v>
      </c>
      <c r="D114" s="419">
        <v>2</v>
      </c>
      <c r="E114" s="974"/>
    </row>
    <row r="115" spans="1:5" ht="15" customHeight="1" x14ac:dyDescent="0.2">
      <c r="A115" s="954"/>
      <c r="B115" s="957"/>
      <c r="C115" s="24" t="s">
        <v>23</v>
      </c>
      <c r="D115" s="419">
        <v>3</v>
      </c>
      <c r="E115" s="974"/>
    </row>
    <row r="116" spans="1:5" ht="15.75" customHeight="1" thickBot="1" x14ac:dyDescent="0.25">
      <c r="A116" s="955"/>
      <c r="B116" s="958"/>
      <c r="C116" s="621" t="s">
        <v>843</v>
      </c>
      <c r="D116" s="20">
        <v>4</v>
      </c>
      <c r="E116" s="975"/>
    </row>
    <row r="117" spans="1:5" x14ac:dyDescent="0.2">
      <c r="A117" s="953" t="s">
        <v>276</v>
      </c>
      <c r="B117" s="956" t="s">
        <v>618</v>
      </c>
      <c r="C117" s="18" t="s">
        <v>571</v>
      </c>
      <c r="D117" s="418">
        <v>0</v>
      </c>
      <c r="E117" s="973">
        <v>2</v>
      </c>
    </row>
    <row r="118" spans="1:5" x14ac:dyDescent="0.2">
      <c r="A118" s="954"/>
      <c r="B118" s="957"/>
      <c r="C118" s="24" t="s">
        <v>572</v>
      </c>
      <c r="D118" s="419">
        <v>0</v>
      </c>
      <c r="E118" s="974"/>
    </row>
    <row r="119" spans="1:5" x14ac:dyDescent="0.2">
      <c r="A119" s="954"/>
      <c r="B119" s="957"/>
      <c r="C119" s="24" t="s">
        <v>573</v>
      </c>
      <c r="D119" s="419">
        <v>0</v>
      </c>
      <c r="E119" s="974"/>
    </row>
    <row r="120" spans="1:5" ht="51" x14ac:dyDescent="0.2">
      <c r="A120" s="954"/>
      <c r="B120" s="957"/>
      <c r="C120" s="24" t="s">
        <v>2043</v>
      </c>
      <c r="D120" s="419">
        <v>1</v>
      </c>
      <c r="E120" s="974"/>
    </row>
    <row r="121" spans="1:5" ht="25.5" x14ac:dyDescent="0.2">
      <c r="A121" s="954"/>
      <c r="B121" s="957"/>
      <c r="C121" s="24" t="s">
        <v>644</v>
      </c>
      <c r="D121" s="419">
        <v>2</v>
      </c>
      <c r="E121" s="974"/>
    </row>
    <row r="122" spans="1:5" ht="13.5" thickBot="1" x14ac:dyDescent="0.25">
      <c r="A122" s="955"/>
      <c r="B122" s="958"/>
      <c r="C122" s="621" t="s">
        <v>843</v>
      </c>
      <c r="D122" s="20">
        <v>0</v>
      </c>
      <c r="E122" s="975"/>
    </row>
    <row r="123" spans="1:5" ht="15.75" customHeight="1" x14ac:dyDescent="0.2">
      <c r="A123" s="953" t="s">
        <v>277</v>
      </c>
      <c r="B123" s="956" t="s">
        <v>2045</v>
      </c>
      <c r="C123" s="18" t="s">
        <v>571</v>
      </c>
      <c r="D123" s="418">
        <v>0</v>
      </c>
      <c r="E123" s="973">
        <v>4</v>
      </c>
    </row>
    <row r="124" spans="1:5" x14ac:dyDescent="0.2">
      <c r="A124" s="954"/>
      <c r="B124" s="957"/>
      <c r="C124" s="24" t="s">
        <v>572</v>
      </c>
      <c r="D124" s="419">
        <v>0</v>
      </c>
      <c r="E124" s="974"/>
    </row>
    <row r="125" spans="1:5" x14ac:dyDescent="0.2">
      <c r="A125" s="954"/>
      <c r="B125" s="957"/>
      <c r="C125" s="632">
        <v>0</v>
      </c>
      <c r="D125" s="419">
        <v>0</v>
      </c>
      <c r="E125" s="974"/>
    </row>
    <row r="126" spans="1:5" x14ac:dyDescent="0.2">
      <c r="A126" s="954"/>
      <c r="B126" s="957"/>
      <c r="C126" s="24" t="s">
        <v>646</v>
      </c>
      <c r="D126" s="419">
        <v>1</v>
      </c>
      <c r="E126" s="974"/>
    </row>
    <row r="127" spans="1:5" x14ac:dyDescent="0.2">
      <c r="A127" s="954"/>
      <c r="B127" s="957"/>
      <c r="C127" s="24" t="s">
        <v>645</v>
      </c>
      <c r="D127" s="419">
        <v>2</v>
      </c>
      <c r="E127" s="974"/>
    </row>
    <row r="128" spans="1:5" x14ac:dyDescent="0.2">
      <c r="A128" s="954"/>
      <c r="B128" s="957"/>
      <c r="C128" s="24" t="s">
        <v>647</v>
      </c>
      <c r="D128" s="419">
        <v>3</v>
      </c>
      <c r="E128" s="974"/>
    </row>
    <row r="129" spans="1:5" ht="78.75" customHeight="1" thickBot="1" x14ac:dyDescent="0.25">
      <c r="A129" s="955"/>
      <c r="B129" s="958"/>
      <c r="C129" s="621" t="s">
        <v>843</v>
      </c>
      <c r="D129" s="20">
        <v>4</v>
      </c>
      <c r="E129" s="975"/>
    </row>
    <row r="130" spans="1:5" ht="15.75" customHeight="1" x14ac:dyDescent="0.2">
      <c r="A130" s="953" t="s">
        <v>278</v>
      </c>
      <c r="B130" s="961" t="s">
        <v>2044</v>
      </c>
      <c r="C130" s="18" t="s">
        <v>571</v>
      </c>
      <c r="D130" s="418">
        <v>0</v>
      </c>
      <c r="E130" s="973">
        <v>4</v>
      </c>
    </row>
    <row r="131" spans="1:5" ht="15" customHeight="1" x14ac:dyDescent="0.2">
      <c r="A131" s="959"/>
      <c r="B131" s="962"/>
      <c r="C131" s="24" t="s">
        <v>648</v>
      </c>
      <c r="D131" s="419">
        <v>0</v>
      </c>
      <c r="E131" s="974"/>
    </row>
    <row r="132" spans="1:5" ht="15" customHeight="1" x14ac:dyDescent="0.2">
      <c r="A132" s="959"/>
      <c r="B132" s="962"/>
      <c r="C132" s="24" t="s">
        <v>572</v>
      </c>
      <c r="D132" s="419">
        <v>0</v>
      </c>
      <c r="E132" s="974"/>
    </row>
    <row r="133" spans="1:5" ht="15" customHeight="1" x14ac:dyDescent="0.2">
      <c r="A133" s="959"/>
      <c r="B133" s="962"/>
      <c r="C133" s="632">
        <v>0</v>
      </c>
      <c r="D133" s="419">
        <v>0</v>
      </c>
      <c r="E133" s="974"/>
    </row>
    <row r="134" spans="1:5" ht="15" customHeight="1" x14ac:dyDescent="0.2">
      <c r="A134" s="959"/>
      <c r="B134" s="962"/>
      <c r="C134" s="24" t="s">
        <v>25</v>
      </c>
      <c r="D134" s="419">
        <v>1</v>
      </c>
      <c r="E134" s="974"/>
    </row>
    <row r="135" spans="1:5" ht="15" customHeight="1" x14ac:dyDescent="0.2">
      <c r="A135" s="959"/>
      <c r="B135" s="962"/>
      <c r="C135" s="24" t="s">
        <v>22</v>
      </c>
      <c r="D135" s="419">
        <v>2</v>
      </c>
      <c r="E135" s="974"/>
    </row>
    <row r="136" spans="1:5" ht="15" customHeight="1" x14ac:dyDescent="0.2">
      <c r="A136" s="959"/>
      <c r="B136" s="962"/>
      <c r="C136" s="24" t="s">
        <v>23</v>
      </c>
      <c r="D136" s="419">
        <v>3</v>
      </c>
      <c r="E136" s="974"/>
    </row>
    <row r="137" spans="1:5" ht="15.75" customHeight="1" thickBot="1" x14ac:dyDescent="0.25">
      <c r="A137" s="960"/>
      <c r="B137" s="963"/>
      <c r="C137" s="621" t="s">
        <v>843</v>
      </c>
      <c r="D137" s="20">
        <v>4</v>
      </c>
      <c r="E137" s="975"/>
    </row>
    <row r="138" spans="1:5" ht="15.75" customHeight="1" x14ac:dyDescent="0.2">
      <c r="A138" s="953" t="s">
        <v>279</v>
      </c>
      <c r="B138" s="956" t="s">
        <v>649</v>
      </c>
      <c r="C138" s="18" t="s">
        <v>571</v>
      </c>
      <c r="D138" s="418">
        <v>0</v>
      </c>
      <c r="E138" s="973">
        <v>4</v>
      </c>
    </row>
    <row r="139" spans="1:5" ht="15" customHeight="1" x14ac:dyDescent="0.2">
      <c r="A139" s="954"/>
      <c r="B139" s="957"/>
      <c r="C139" s="24" t="s">
        <v>648</v>
      </c>
      <c r="D139" s="419">
        <v>0</v>
      </c>
      <c r="E139" s="974"/>
    </row>
    <row r="140" spans="1:5" ht="15" customHeight="1" x14ac:dyDescent="0.2">
      <c r="A140" s="954"/>
      <c r="B140" s="957"/>
      <c r="C140" s="24" t="s">
        <v>572</v>
      </c>
      <c r="D140" s="419">
        <v>0</v>
      </c>
      <c r="E140" s="974"/>
    </row>
    <row r="141" spans="1:5" ht="15" customHeight="1" x14ac:dyDescent="0.2">
      <c r="A141" s="954"/>
      <c r="B141" s="957"/>
      <c r="C141" s="632">
        <v>0</v>
      </c>
      <c r="D141" s="419">
        <v>0</v>
      </c>
      <c r="E141" s="974"/>
    </row>
    <row r="142" spans="1:5" ht="15" customHeight="1" x14ac:dyDescent="0.2">
      <c r="A142" s="954"/>
      <c r="B142" s="957"/>
      <c r="C142" s="24" t="s">
        <v>25</v>
      </c>
      <c r="D142" s="419">
        <v>1</v>
      </c>
      <c r="E142" s="974"/>
    </row>
    <row r="143" spans="1:5" ht="15" customHeight="1" x14ac:dyDescent="0.2">
      <c r="A143" s="954"/>
      <c r="B143" s="957"/>
      <c r="C143" s="24" t="s">
        <v>22</v>
      </c>
      <c r="D143" s="419">
        <v>2</v>
      </c>
      <c r="E143" s="974"/>
    </row>
    <row r="144" spans="1:5" ht="15" customHeight="1" x14ac:dyDescent="0.2">
      <c r="A144" s="954"/>
      <c r="B144" s="957"/>
      <c r="C144" s="24" t="s">
        <v>23</v>
      </c>
      <c r="D144" s="419">
        <v>3</v>
      </c>
      <c r="E144" s="974"/>
    </row>
    <row r="145" spans="1:5" ht="15.75" customHeight="1" thickBot="1" x14ac:dyDescent="0.25">
      <c r="A145" s="955"/>
      <c r="B145" s="958"/>
      <c r="C145" s="621" t="s">
        <v>843</v>
      </c>
      <c r="D145" s="20">
        <v>4</v>
      </c>
      <c r="E145" s="975"/>
    </row>
    <row r="146" spans="1:5" ht="15.75" customHeight="1" x14ac:dyDescent="0.2">
      <c r="A146" s="953" t="s">
        <v>280</v>
      </c>
      <c r="B146" s="956" t="s">
        <v>619</v>
      </c>
      <c r="C146" s="18" t="s">
        <v>571</v>
      </c>
      <c r="D146" s="418">
        <v>0</v>
      </c>
      <c r="E146" s="973">
        <v>2</v>
      </c>
    </row>
    <row r="147" spans="1:5" ht="15" customHeight="1" x14ac:dyDescent="0.2">
      <c r="A147" s="954"/>
      <c r="B147" s="957"/>
      <c r="C147" s="24" t="s">
        <v>572</v>
      </c>
      <c r="D147" s="419">
        <v>0</v>
      </c>
      <c r="E147" s="974"/>
    </row>
    <row r="148" spans="1:5" ht="15" customHeight="1" x14ac:dyDescent="0.2">
      <c r="A148" s="954"/>
      <c r="B148" s="957"/>
      <c r="C148" s="24" t="s">
        <v>650</v>
      </c>
      <c r="D148" s="419">
        <v>0</v>
      </c>
      <c r="E148" s="974"/>
    </row>
    <row r="149" spans="1:5" ht="15" customHeight="1" x14ac:dyDescent="0.2">
      <c r="A149" s="954"/>
      <c r="B149" s="957"/>
      <c r="C149" s="24" t="s">
        <v>651</v>
      </c>
      <c r="D149" s="419">
        <v>2</v>
      </c>
      <c r="E149" s="974"/>
    </row>
    <row r="150" spans="1:5" ht="15" customHeight="1" x14ac:dyDescent="0.2">
      <c r="A150" s="954"/>
      <c r="B150" s="957"/>
      <c r="C150" s="24" t="s">
        <v>1925</v>
      </c>
      <c r="D150" s="419">
        <v>2</v>
      </c>
      <c r="E150" s="974"/>
    </row>
    <row r="151" spans="1:5" ht="15" customHeight="1" x14ac:dyDescent="0.2">
      <c r="A151" s="954"/>
      <c r="B151" s="957"/>
      <c r="C151" s="24" t="s">
        <v>652</v>
      </c>
      <c r="D151" s="419">
        <v>2</v>
      </c>
      <c r="E151" s="974"/>
    </row>
    <row r="152" spans="1:5" ht="15" customHeight="1" x14ac:dyDescent="0.2">
      <c r="A152" s="954"/>
      <c r="B152" s="957"/>
      <c r="C152" s="24" t="s">
        <v>653</v>
      </c>
      <c r="D152" s="419">
        <v>2</v>
      </c>
      <c r="E152" s="974"/>
    </row>
    <row r="153" spans="1:5" ht="15" customHeight="1" x14ac:dyDescent="0.2">
      <c r="A153" s="954"/>
      <c r="B153" s="957"/>
      <c r="C153" s="24" t="s">
        <v>654</v>
      </c>
      <c r="D153" s="419">
        <v>2</v>
      </c>
      <c r="E153" s="974"/>
    </row>
    <row r="154" spans="1:5" ht="15" customHeight="1" x14ac:dyDescent="0.2">
      <c r="A154" s="954"/>
      <c r="B154" s="957"/>
      <c r="C154" s="24" t="s">
        <v>655</v>
      </c>
      <c r="D154" s="419">
        <v>2</v>
      </c>
      <c r="E154" s="974"/>
    </row>
    <row r="155" spans="1:5" ht="15.75" customHeight="1" thickBot="1" x14ac:dyDescent="0.25">
      <c r="A155" s="955"/>
      <c r="B155" s="958"/>
      <c r="C155" s="621" t="s">
        <v>577</v>
      </c>
      <c r="D155" s="20">
        <v>0</v>
      </c>
      <c r="E155" s="975"/>
    </row>
    <row r="156" spans="1:5" ht="15.75" customHeight="1" x14ac:dyDescent="0.2">
      <c r="A156" s="953" t="s">
        <v>281</v>
      </c>
      <c r="B156" s="956" t="s">
        <v>620</v>
      </c>
      <c r="C156" s="18" t="s">
        <v>571</v>
      </c>
      <c r="D156" s="418">
        <v>0</v>
      </c>
      <c r="E156" s="973">
        <v>2</v>
      </c>
    </row>
    <row r="157" spans="1:5" ht="15" customHeight="1" x14ac:dyDescent="0.2">
      <c r="A157" s="954"/>
      <c r="B157" s="957"/>
      <c r="C157" s="24" t="s">
        <v>572</v>
      </c>
      <c r="D157" s="419">
        <v>0</v>
      </c>
      <c r="E157" s="974"/>
    </row>
    <row r="158" spans="1:5" ht="15" customHeight="1" x14ac:dyDescent="0.2">
      <c r="A158" s="954"/>
      <c r="B158" s="957"/>
      <c r="C158" s="24" t="s">
        <v>656</v>
      </c>
      <c r="D158" s="419">
        <v>0</v>
      </c>
      <c r="E158" s="974"/>
    </row>
    <row r="159" spans="1:5" ht="15" customHeight="1" x14ac:dyDescent="0.2">
      <c r="A159" s="954"/>
      <c r="B159" s="957"/>
      <c r="C159" s="24" t="s">
        <v>1925</v>
      </c>
      <c r="D159" s="419">
        <v>2</v>
      </c>
      <c r="E159" s="974"/>
    </row>
    <row r="160" spans="1:5" ht="15" customHeight="1" x14ac:dyDescent="0.2">
      <c r="A160" s="954"/>
      <c r="B160" s="957"/>
      <c r="C160" s="24" t="s">
        <v>652</v>
      </c>
      <c r="D160" s="419">
        <v>2</v>
      </c>
      <c r="E160" s="974"/>
    </row>
    <row r="161" spans="1:5" ht="15" customHeight="1" x14ac:dyDescent="0.2">
      <c r="A161" s="954"/>
      <c r="B161" s="957"/>
      <c r="C161" s="24" t="s">
        <v>654</v>
      </c>
      <c r="D161" s="419">
        <v>2</v>
      </c>
      <c r="E161" s="974"/>
    </row>
    <row r="162" spans="1:5" ht="15.75" customHeight="1" thickBot="1" x14ac:dyDescent="0.25">
      <c r="A162" s="955"/>
      <c r="B162" s="958"/>
      <c r="C162" s="621" t="s">
        <v>577</v>
      </c>
      <c r="D162" s="20">
        <v>0</v>
      </c>
      <c r="E162" s="975"/>
    </row>
    <row r="163" spans="1:5" ht="15.75" customHeight="1" x14ac:dyDescent="0.2">
      <c r="A163" s="953" t="s">
        <v>282</v>
      </c>
      <c r="B163" s="956" t="s">
        <v>621</v>
      </c>
      <c r="C163" s="18" t="s">
        <v>571</v>
      </c>
      <c r="D163" s="418">
        <v>0</v>
      </c>
      <c r="E163" s="973">
        <v>4</v>
      </c>
    </row>
    <row r="164" spans="1:5" ht="15" customHeight="1" x14ac:dyDescent="0.2">
      <c r="A164" s="954"/>
      <c r="B164" s="957"/>
      <c r="C164" s="24" t="s">
        <v>572</v>
      </c>
      <c r="D164" s="419">
        <v>0</v>
      </c>
      <c r="E164" s="974"/>
    </row>
    <row r="165" spans="1:5" ht="15" customHeight="1" x14ac:dyDescent="0.2">
      <c r="A165" s="954"/>
      <c r="B165" s="957"/>
      <c r="C165" s="24" t="s">
        <v>573</v>
      </c>
      <c r="D165" s="419">
        <v>0</v>
      </c>
      <c r="E165" s="974"/>
    </row>
    <row r="166" spans="1:5" ht="15.75" customHeight="1" thickBot="1" x14ac:dyDescent="0.25">
      <c r="A166" s="955"/>
      <c r="B166" s="958"/>
      <c r="C166" s="621" t="s">
        <v>587</v>
      </c>
      <c r="D166" s="20">
        <v>4</v>
      </c>
      <c r="E166" s="975"/>
    </row>
    <row r="167" spans="1:5" ht="46.5" customHeight="1" x14ac:dyDescent="0.2">
      <c r="A167" s="953" t="s">
        <v>283</v>
      </c>
      <c r="B167" s="956" t="s">
        <v>622</v>
      </c>
      <c r="C167" s="18" t="s">
        <v>571</v>
      </c>
      <c r="D167" s="418">
        <v>0</v>
      </c>
      <c r="E167" s="973">
        <v>4</v>
      </c>
    </row>
    <row r="168" spans="1:5" ht="15" customHeight="1" x14ac:dyDescent="0.2">
      <c r="A168" s="954"/>
      <c r="B168" s="957"/>
      <c r="C168" s="24" t="s">
        <v>572</v>
      </c>
      <c r="D168" s="419">
        <v>0</v>
      </c>
      <c r="E168" s="974"/>
    </row>
    <row r="169" spans="1:5" ht="15" customHeight="1" x14ac:dyDescent="0.2">
      <c r="A169" s="954"/>
      <c r="B169" s="957"/>
      <c r="C169" s="24" t="s">
        <v>573</v>
      </c>
      <c r="D169" s="419">
        <v>0</v>
      </c>
      <c r="E169" s="974"/>
    </row>
    <row r="170" spans="1:5" ht="15.75" customHeight="1" thickBot="1" x14ac:dyDescent="0.25">
      <c r="A170" s="955"/>
      <c r="B170" s="958"/>
      <c r="C170" s="621" t="s">
        <v>587</v>
      </c>
      <c r="D170" s="20">
        <v>4</v>
      </c>
      <c r="E170" s="975"/>
    </row>
    <row r="171" spans="1:5" ht="15.75" customHeight="1" x14ac:dyDescent="0.2">
      <c r="A171" s="953" t="s">
        <v>284</v>
      </c>
      <c r="B171" s="956" t="s">
        <v>623</v>
      </c>
      <c r="C171" s="47" t="s">
        <v>571</v>
      </c>
      <c r="D171" s="418">
        <v>0</v>
      </c>
      <c r="E171" s="973">
        <v>4</v>
      </c>
    </row>
    <row r="172" spans="1:5" ht="15" customHeight="1" x14ac:dyDescent="0.2">
      <c r="A172" s="954"/>
      <c r="B172" s="957"/>
      <c r="C172" s="47" t="s">
        <v>572</v>
      </c>
      <c r="D172" s="419">
        <v>0</v>
      </c>
      <c r="E172" s="974"/>
    </row>
    <row r="173" spans="1:5" ht="15" customHeight="1" x14ac:dyDescent="0.2">
      <c r="A173" s="954"/>
      <c r="B173" s="957"/>
      <c r="C173" s="633">
        <v>0</v>
      </c>
      <c r="D173" s="419">
        <v>0</v>
      </c>
      <c r="E173" s="974"/>
    </row>
    <row r="174" spans="1:5" ht="15" customHeight="1" x14ac:dyDescent="0.2">
      <c r="A174" s="954"/>
      <c r="B174" s="957"/>
      <c r="C174" s="47" t="s">
        <v>25</v>
      </c>
      <c r="D174" s="419">
        <v>1</v>
      </c>
      <c r="E174" s="974"/>
    </row>
    <row r="175" spans="1:5" ht="15" customHeight="1" x14ac:dyDescent="0.2">
      <c r="A175" s="954"/>
      <c r="B175" s="957"/>
      <c r="C175" s="47" t="s">
        <v>22</v>
      </c>
      <c r="D175" s="419">
        <v>2</v>
      </c>
      <c r="E175" s="974"/>
    </row>
    <row r="176" spans="1:5" ht="15" customHeight="1" x14ac:dyDescent="0.2">
      <c r="A176" s="954"/>
      <c r="B176" s="957"/>
      <c r="C176" s="47" t="s">
        <v>23</v>
      </c>
      <c r="D176" s="419">
        <v>3</v>
      </c>
      <c r="E176" s="974"/>
    </row>
    <row r="177" spans="1:5" ht="15.75" customHeight="1" thickBot="1" x14ac:dyDescent="0.25">
      <c r="A177" s="955"/>
      <c r="B177" s="958"/>
      <c r="C177" s="621" t="s">
        <v>843</v>
      </c>
      <c r="D177" s="20">
        <v>4</v>
      </c>
      <c r="E177" s="975"/>
    </row>
    <row r="178" spans="1:5" ht="15.75" customHeight="1" x14ac:dyDescent="0.2">
      <c r="A178" s="953" t="s">
        <v>285</v>
      </c>
      <c r="B178" s="956" t="s">
        <v>624</v>
      </c>
      <c r="C178" s="18" t="s">
        <v>571</v>
      </c>
      <c r="D178" s="418">
        <v>0</v>
      </c>
      <c r="E178" s="973">
        <v>2</v>
      </c>
    </row>
    <row r="179" spans="1:5" x14ac:dyDescent="0.2">
      <c r="A179" s="954"/>
      <c r="B179" s="957"/>
      <c r="C179" s="24" t="s">
        <v>572</v>
      </c>
      <c r="D179" s="419">
        <v>0</v>
      </c>
      <c r="E179" s="974"/>
    </row>
    <row r="180" spans="1:5" x14ac:dyDescent="0.2">
      <c r="A180" s="954"/>
      <c r="B180" s="957"/>
      <c r="C180" s="24" t="s">
        <v>657</v>
      </c>
      <c r="D180" s="419">
        <v>0</v>
      </c>
      <c r="E180" s="974"/>
    </row>
    <row r="181" spans="1:5" x14ac:dyDescent="0.2">
      <c r="A181" s="954"/>
      <c r="B181" s="957"/>
      <c r="C181" s="24" t="s">
        <v>658</v>
      </c>
      <c r="D181" s="419">
        <v>2</v>
      </c>
      <c r="E181" s="974"/>
    </row>
    <row r="182" spans="1:5" x14ac:dyDescent="0.2">
      <c r="A182" s="954"/>
      <c r="B182" s="957"/>
      <c r="C182" s="24" t="s">
        <v>659</v>
      </c>
      <c r="D182" s="419">
        <v>2</v>
      </c>
      <c r="E182" s="974"/>
    </row>
    <row r="183" spans="1:5" x14ac:dyDescent="0.2">
      <c r="A183" s="954"/>
      <c r="B183" s="957"/>
      <c r="C183" s="24" t="s">
        <v>660</v>
      </c>
      <c r="D183" s="419">
        <v>2</v>
      </c>
      <c r="E183" s="974"/>
    </row>
    <row r="184" spans="1:5" x14ac:dyDescent="0.2">
      <c r="A184" s="954"/>
      <c r="B184" s="957"/>
      <c r="C184" s="24" t="s">
        <v>653</v>
      </c>
      <c r="D184" s="419">
        <v>2</v>
      </c>
      <c r="E184" s="974"/>
    </row>
    <row r="185" spans="1:5" x14ac:dyDescent="0.2">
      <c r="A185" s="954"/>
      <c r="B185" s="957"/>
      <c r="C185" s="24" t="s">
        <v>654</v>
      </c>
      <c r="D185" s="419">
        <v>2</v>
      </c>
      <c r="E185" s="974"/>
    </row>
    <row r="186" spans="1:5" x14ac:dyDescent="0.2">
      <c r="A186" s="954"/>
      <c r="B186" s="957"/>
      <c r="C186" s="24" t="s">
        <v>661</v>
      </c>
      <c r="D186" s="419">
        <v>2</v>
      </c>
      <c r="E186" s="974"/>
    </row>
    <row r="187" spans="1:5" x14ac:dyDescent="0.2">
      <c r="A187" s="954"/>
      <c r="B187" s="957"/>
      <c r="C187" s="30" t="s">
        <v>662</v>
      </c>
      <c r="D187" s="419">
        <v>2</v>
      </c>
      <c r="E187" s="974"/>
    </row>
    <row r="188" spans="1:5" ht="13.5" thickBot="1" x14ac:dyDescent="0.25">
      <c r="A188" s="955"/>
      <c r="B188" s="958"/>
      <c r="C188" s="621" t="s">
        <v>577</v>
      </c>
      <c r="D188" s="20">
        <v>0</v>
      </c>
      <c r="E188" s="975"/>
    </row>
    <row r="189" spans="1:5" ht="64.5" thickBot="1" x14ac:dyDescent="0.25">
      <c r="A189" s="749" t="s">
        <v>286</v>
      </c>
      <c r="B189" s="634" t="s">
        <v>625</v>
      </c>
      <c r="C189" s="415" t="s">
        <v>2014</v>
      </c>
      <c r="D189" s="635">
        <v>2</v>
      </c>
      <c r="E189" s="750">
        <v>2</v>
      </c>
    </row>
    <row r="190" spans="1:5" x14ac:dyDescent="0.2">
      <c r="A190" s="944" t="s">
        <v>287</v>
      </c>
      <c r="B190" s="947" t="s">
        <v>626</v>
      </c>
      <c r="C190" s="620" t="s">
        <v>571</v>
      </c>
      <c r="D190" s="637">
        <v>0</v>
      </c>
      <c r="E190" s="976">
        <v>4</v>
      </c>
    </row>
    <row r="191" spans="1:5" x14ac:dyDescent="0.2">
      <c r="A191" s="945"/>
      <c r="B191" s="948"/>
      <c r="C191" s="415" t="s">
        <v>572</v>
      </c>
      <c r="D191" s="631">
        <v>0</v>
      </c>
      <c r="E191" s="977"/>
    </row>
    <row r="192" spans="1:5" x14ac:dyDescent="0.2">
      <c r="A192" s="945"/>
      <c r="B192" s="948"/>
      <c r="C192" s="415" t="s">
        <v>573</v>
      </c>
      <c r="D192" s="631">
        <v>0</v>
      </c>
      <c r="E192" s="977"/>
    </row>
    <row r="193" spans="1:5" x14ac:dyDescent="0.2">
      <c r="A193" s="945"/>
      <c r="B193" s="948"/>
      <c r="C193" s="415" t="s">
        <v>587</v>
      </c>
      <c r="D193" s="631">
        <v>2</v>
      </c>
      <c r="E193" s="977"/>
    </row>
    <row r="194" spans="1:5" ht="25.5" x14ac:dyDescent="0.2">
      <c r="A194" s="945"/>
      <c r="B194" s="948"/>
      <c r="C194" s="415" t="s">
        <v>2023</v>
      </c>
      <c r="D194" s="631">
        <v>4</v>
      </c>
      <c r="E194" s="977"/>
    </row>
    <row r="195" spans="1:5" ht="13.5" thickBot="1" x14ac:dyDescent="0.25">
      <c r="A195" s="946"/>
      <c r="B195" s="949"/>
      <c r="C195" s="416" t="s">
        <v>577</v>
      </c>
      <c r="D195" s="638">
        <v>0</v>
      </c>
      <c r="E195" s="978"/>
    </row>
    <row r="196" spans="1:5" ht="64.5" thickBot="1" x14ac:dyDescent="0.25">
      <c r="A196" s="749" t="s">
        <v>288</v>
      </c>
      <c r="B196" s="634" t="s">
        <v>627</v>
      </c>
      <c r="C196" s="415" t="s">
        <v>2014</v>
      </c>
      <c r="D196" s="635">
        <v>2</v>
      </c>
      <c r="E196" s="750">
        <v>2</v>
      </c>
    </row>
    <row r="197" spans="1:5" ht="15.75" customHeight="1" x14ac:dyDescent="0.2">
      <c r="A197" s="953" t="s">
        <v>289</v>
      </c>
      <c r="B197" s="956" t="s">
        <v>628</v>
      </c>
      <c r="C197" s="18" t="s">
        <v>571</v>
      </c>
      <c r="D197" s="418">
        <v>0</v>
      </c>
      <c r="E197" s="973">
        <v>2</v>
      </c>
    </row>
    <row r="198" spans="1:5" x14ac:dyDescent="0.2">
      <c r="A198" s="954"/>
      <c r="B198" s="957"/>
      <c r="C198" s="24" t="s">
        <v>572</v>
      </c>
      <c r="D198" s="419">
        <v>0</v>
      </c>
      <c r="E198" s="974"/>
    </row>
    <row r="199" spans="1:5" x14ac:dyDescent="0.2">
      <c r="A199" s="954"/>
      <c r="B199" s="957"/>
      <c r="C199" s="24" t="s">
        <v>573</v>
      </c>
      <c r="D199" s="419">
        <v>0</v>
      </c>
      <c r="E199" s="974"/>
    </row>
    <row r="200" spans="1:5" ht="13.5" thickBot="1" x14ac:dyDescent="0.25">
      <c r="A200" s="955"/>
      <c r="B200" s="958"/>
      <c r="C200" s="621" t="s">
        <v>587</v>
      </c>
      <c r="D200" s="20">
        <v>2</v>
      </c>
      <c r="E200" s="975"/>
    </row>
    <row r="201" spans="1:5" ht="13.5" thickBot="1" x14ac:dyDescent="0.25">
      <c r="A201" s="22"/>
      <c r="B201" s="23"/>
      <c r="C201" s="616"/>
      <c r="D201" s="410" t="s">
        <v>591</v>
      </c>
      <c r="E201" s="626">
        <f>SUM(E94:E200)</f>
        <v>58</v>
      </c>
    </row>
    <row r="202" spans="1:5" ht="14.25" thickTop="1" thickBot="1" x14ac:dyDescent="0.25">
      <c r="A202" s="617" t="s">
        <v>663</v>
      </c>
      <c r="B202" s="617"/>
      <c r="C202" s="618"/>
      <c r="D202" s="617"/>
      <c r="E202" s="619"/>
    </row>
    <row r="203" spans="1:5" ht="39" thickBot="1" x14ac:dyDescent="0.25">
      <c r="A203" s="689" t="s">
        <v>293</v>
      </c>
      <c r="B203" s="48" t="s">
        <v>682</v>
      </c>
      <c r="C203" s="24" t="s">
        <v>2015</v>
      </c>
      <c r="D203" s="626">
        <v>2</v>
      </c>
      <c r="E203" s="636">
        <v>2</v>
      </c>
    </row>
    <row r="204" spans="1:5" ht="15.75" customHeight="1" x14ac:dyDescent="0.2">
      <c r="A204" s="953" t="s">
        <v>294</v>
      </c>
      <c r="B204" s="956" t="s">
        <v>672</v>
      </c>
      <c r="C204" s="18" t="s">
        <v>571</v>
      </c>
      <c r="D204" s="418">
        <v>0</v>
      </c>
      <c r="E204" s="973">
        <v>4</v>
      </c>
    </row>
    <row r="205" spans="1:5" x14ac:dyDescent="0.2">
      <c r="A205" s="954"/>
      <c r="B205" s="957"/>
      <c r="C205" s="24" t="s">
        <v>572</v>
      </c>
      <c r="D205" s="419">
        <v>0</v>
      </c>
      <c r="E205" s="974"/>
    </row>
    <row r="206" spans="1:5" ht="38.25" x14ac:dyDescent="0.2">
      <c r="A206" s="954"/>
      <c r="B206" s="957"/>
      <c r="C206" s="24" t="s">
        <v>683</v>
      </c>
      <c r="D206" s="419">
        <v>1</v>
      </c>
      <c r="E206" s="974"/>
    </row>
    <row r="207" spans="1:5" ht="51" x14ac:dyDescent="0.2">
      <c r="A207" s="954"/>
      <c r="B207" s="957"/>
      <c r="C207" s="24" t="s">
        <v>684</v>
      </c>
      <c r="D207" s="419">
        <v>2</v>
      </c>
      <c r="E207" s="974"/>
    </row>
    <row r="208" spans="1:5" ht="38.25" x14ac:dyDescent="0.2">
      <c r="A208" s="954"/>
      <c r="B208" s="957"/>
      <c r="C208" s="24" t="s">
        <v>685</v>
      </c>
      <c r="D208" s="419">
        <v>3</v>
      </c>
      <c r="E208" s="974"/>
    </row>
    <row r="209" spans="1:5" ht="38.25" x14ac:dyDescent="0.2">
      <c r="A209" s="954"/>
      <c r="B209" s="957"/>
      <c r="C209" s="24" t="s">
        <v>686</v>
      </c>
      <c r="D209" s="419">
        <v>3</v>
      </c>
      <c r="E209" s="974"/>
    </row>
    <row r="210" spans="1:5" ht="25.5" x14ac:dyDescent="0.2">
      <c r="A210" s="954"/>
      <c r="B210" s="957"/>
      <c r="C210" s="24" t="s">
        <v>687</v>
      </c>
      <c r="D210" s="419">
        <v>4</v>
      </c>
      <c r="E210" s="974"/>
    </row>
    <row r="211" spans="1:5" ht="13.5" thickBot="1" x14ac:dyDescent="0.25">
      <c r="A211" s="955"/>
      <c r="B211" s="958"/>
      <c r="C211" s="621" t="s">
        <v>577</v>
      </c>
      <c r="D211" s="20">
        <v>0</v>
      </c>
      <c r="E211" s="975"/>
    </row>
    <row r="212" spans="1:5" ht="15.75" customHeight="1" x14ac:dyDescent="0.2">
      <c r="A212" s="953" t="s">
        <v>295</v>
      </c>
      <c r="B212" s="956" t="s">
        <v>673</v>
      </c>
      <c r="C212" s="18" t="s">
        <v>571</v>
      </c>
      <c r="D212" s="622">
        <v>0</v>
      </c>
      <c r="E212" s="973">
        <v>4</v>
      </c>
    </row>
    <row r="213" spans="1:5" x14ac:dyDescent="0.2">
      <c r="A213" s="954"/>
      <c r="B213" s="957"/>
      <c r="C213" s="24" t="s">
        <v>572</v>
      </c>
      <c r="D213" s="623">
        <v>0</v>
      </c>
      <c r="E213" s="974"/>
    </row>
    <row r="214" spans="1:5" x14ac:dyDescent="0.2">
      <c r="A214" s="954"/>
      <c r="B214" s="957"/>
      <c r="C214" s="24" t="s">
        <v>688</v>
      </c>
      <c r="D214" s="623">
        <v>4</v>
      </c>
      <c r="E214" s="974"/>
    </row>
    <row r="215" spans="1:5" x14ac:dyDescent="0.2">
      <c r="A215" s="954"/>
      <c r="B215" s="957"/>
      <c r="C215" s="415" t="s">
        <v>689</v>
      </c>
      <c r="D215" s="623">
        <v>3</v>
      </c>
      <c r="E215" s="974"/>
    </row>
    <row r="216" spans="1:5" ht="63.75" customHeight="1" x14ac:dyDescent="0.2">
      <c r="A216" s="954"/>
      <c r="B216" s="957"/>
      <c r="C216" s="415" t="s">
        <v>690</v>
      </c>
      <c r="D216" s="623">
        <v>0</v>
      </c>
      <c r="E216" s="974"/>
    </row>
    <row r="217" spans="1:5" ht="13.5" thickBot="1" x14ac:dyDescent="0.25">
      <c r="A217" s="955"/>
      <c r="B217" s="958"/>
      <c r="C217" s="621" t="s">
        <v>577</v>
      </c>
      <c r="D217" s="624">
        <v>0</v>
      </c>
      <c r="E217" s="975"/>
    </row>
    <row r="218" spans="1:5" ht="15.75" customHeight="1" x14ac:dyDescent="0.2">
      <c r="A218" s="953" t="s">
        <v>296</v>
      </c>
      <c r="B218" s="956" t="s">
        <v>674</v>
      </c>
      <c r="C218" s="620" t="s">
        <v>571</v>
      </c>
      <c r="D218" s="622">
        <v>0</v>
      </c>
      <c r="E218" s="973">
        <v>4</v>
      </c>
    </row>
    <row r="219" spans="1:5" x14ac:dyDescent="0.2">
      <c r="A219" s="954"/>
      <c r="B219" s="957"/>
      <c r="C219" s="415" t="s">
        <v>572</v>
      </c>
      <c r="D219" s="623">
        <v>0</v>
      </c>
      <c r="E219" s="974"/>
    </row>
    <row r="220" spans="1:5" x14ac:dyDescent="0.2">
      <c r="A220" s="954"/>
      <c r="B220" s="957"/>
      <c r="C220" s="415" t="s">
        <v>573</v>
      </c>
      <c r="D220" s="623">
        <v>0</v>
      </c>
      <c r="E220" s="974"/>
    </row>
    <row r="221" spans="1:5" x14ac:dyDescent="0.2">
      <c r="A221" s="954"/>
      <c r="B221" s="957"/>
      <c r="C221" s="415" t="s">
        <v>587</v>
      </c>
      <c r="D221" s="623">
        <v>2</v>
      </c>
      <c r="E221" s="974"/>
    </row>
    <row r="222" spans="1:5" ht="38.25" x14ac:dyDescent="0.2">
      <c r="A222" s="954"/>
      <c r="B222" s="957"/>
      <c r="C222" s="415" t="s">
        <v>2025</v>
      </c>
      <c r="D222" s="623">
        <v>3</v>
      </c>
      <c r="E222" s="974"/>
    </row>
    <row r="223" spans="1:5" ht="38.25" x14ac:dyDescent="0.2">
      <c r="A223" s="954"/>
      <c r="B223" s="957"/>
      <c r="C223" s="415" t="s">
        <v>2026</v>
      </c>
      <c r="D223" s="623">
        <v>4</v>
      </c>
      <c r="E223" s="974"/>
    </row>
    <row r="224" spans="1:5" ht="13.5" thickBot="1" x14ac:dyDescent="0.25">
      <c r="A224" s="955"/>
      <c r="B224" s="958"/>
      <c r="C224" s="416" t="s">
        <v>577</v>
      </c>
      <c r="D224" s="624">
        <v>0</v>
      </c>
      <c r="E224" s="975"/>
    </row>
    <row r="225" spans="1:5" ht="15.75" customHeight="1" x14ac:dyDescent="0.2">
      <c r="A225" s="953" t="s">
        <v>297</v>
      </c>
      <c r="B225" s="956" t="s">
        <v>675</v>
      </c>
      <c r="C225" s="18" t="s">
        <v>571</v>
      </c>
      <c r="D225" s="622">
        <v>0</v>
      </c>
      <c r="E225" s="973">
        <v>4</v>
      </c>
    </row>
    <row r="226" spans="1:5" x14ac:dyDescent="0.2">
      <c r="A226" s="954"/>
      <c r="B226" s="957"/>
      <c r="C226" s="24" t="s">
        <v>572</v>
      </c>
      <c r="D226" s="623">
        <v>0</v>
      </c>
      <c r="E226" s="974"/>
    </row>
    <row r="227" spans="1:5" x14ac:dyDescent="0.2">
      <c r="A227" s="954"/>
      <c r="B227" s="957"/>
      <c r="C227" s="24" t="s">
        <v>573</v>
      </c>
      <c r="D227" s="623">
        <v>0</v>
      </c>
      <c r="E227" s="974"/>
    </row>
    <row r="228" spans="1:5" x14ac:dyDescent="0.2">
      <c r="A228" s="954"/>
      <c r="B228" s="957"/>
      <c r="C228" s="24" t="s">
        <v>2003</v>
      </c>
      <c r="D228" s="623">
        <v>2</v>
      </c>
      <c r="E228" s="974"/>
    </row>
    <row r="229" spans="1:5" ht="25.5" x14ac:dyDescent="0.2">
      <c r="A229" s="954"/>
      <c r="B229" s="957"/>
      <c r="C229" s="415" t="s">
        <v>2004</v>
      </c>
      <c r="D229" s="623">
        <v>2</v>
      </c>
      <c r="E229" s="974"/>
    </row>
    <row r="230" spans="1:5" ht="25.5" x14ac:dyDescent="0.2">
      <c r="A230" s="954"/>
      <c r="B230" s="957"/>
      <c r="C230" s="415" t="s">
        <v>2005</v>
      </c>
      <c r="D230" s="623">
        <v>2</v>
      </c>
      <c r="E230" s="974"/>
    </row>
    <row r="231" spans="1:5" x14ac:dyDescent="0.2">
      <c r="A231" s="954"/>
      <c r="B231" s="957"/>
      <c r="C231" s="415" t="s">
        <v>691</v>
      </c>
      <c r="D231" s="623">
        <v>2</v>
      </c>
      <c r="E231" s="974"/>
    </row>
    <row r="232" spans="1:5" ht="25.5" x14ac:dyDescent="0.2">
      <c r="A232" s="954"/>
      <c r="B232" s="957"/>
      <c r="C232" s="415" t="s">
        <v>692</v>
      </c>
      <c r="D232" s="623">
        <v>4</v>
      </c>
      <c r="E232" s="974"/>
    </row>
    <row r="233" spans="1:5" ht="13.5" thickBot="1" x14ac:dyDescent="0.25">
      <c r="A233" s="955"/>
      <c r="B233" s="958"/>
      <c r="C233" s="621" t="s">
        <v>577</v>
      </c>
      <c r="D233" s="624">
        <v>0</v>
      </c>
      <c r="E233" s="975"/>
    </row>
    <row r="234" spans="1:5" ht="15.75" customHeight="1" x14ac:dyDescent="0.2">
      <c r="A234" s="964" t="s">
        <v>298</v>
      </c>
      <c r="B234" s="956" t="s">
        <v>676</v>
      </c>
      <c r="C234" s="18" t="s">
        <v>571</v>
      </c>
      <c r="D234" s="418">
        <v>0</v>
      </c>
      <c r="E234" s="973">
        <v>4</v>
      </c>
    </row>
    <row r="235" spans="1:5" x14ac:dyDescent="0.2">
      <c r="A235" s="964"/>
      <c r="B235" s="957"/>
      <c r="C235" s="24" t="s">
        <v>572</v>
      </c>
      <c r="D235" s="419">
        <v>0</v>
      </c>
      <c r="E235" s="974"/>
    </row>
    <row r="236" spans="1:5" x14ac:dyDescent="0.2">
      <c r="A236" s="964"/>
      <c r="B236" s="957"/>
      <c r="C236" s="24" t="s">
        <v>693</v>
      </c>
      <c r="D236" s="419">
        <v>2</v>
      </c>
      <c r="E236" s="974"/>
    </row>
    <row r="237" spans="1:5" ht="38.25" x14ac:dyDescent="0.2">
      <c r="A237" s="964"/>
      <c r="B237" s="957"/>
      <c r="C237" s="24" t="s">
        <v>694</v>
      </c>
      <c r="D237" s="419">
        <v>4</v>
      </c>
      <c r="E237" s="974"/>
    </row>
    <row r="238" spans="1:5" ht="26.25" thickBot="1" x14ac:dyDescent="0.25">
      <c r="A238" s="964"/>
      <c r="B238" s="958"/>
      <c r="C238" s="24" t="s">
        <v>695</v>
      </c>
      <c r="D238" s="419">
        <v>0</v>
      </c>
      <c r="E238" s="974"/>
    </row>
    <row r="239" spans="1:5" ht="15.75" customHeight="1" x14ac:dyDescent="0.2">
      <c r="A239" s="953" t="s">
        <v>299</v>
      </c>
      <c r="B239" s="964" t="s">
        <v>677</v>
      </c>
      <c r="C239" s="18" t="s">
        <v>571</v>
      </c>
      <c r="D239" s="418">
        <v>0</v>
      </c>
      <c r="E239" s="973">
        <v>2</v>
      </c>
    </row>
    <row r="240" spans="1:5" x14ac:dyDescent="0.2">
      <c r="A240" s="954"/>
      <c r="B240" s="964"/>
      <c r="C240" s="24" t="s">
        <v>572</v>
      </c>
      <c r="D240" s="419">
        <v>0</v>
      </c>
      <c r="E240" s="974"/>
    </row>
    <row r="241" spans="1:5" x14ac:dyDescent="0.2">
      <c r="A241" s="954"/>
      <c r="B241" s="964"/>
      <c r="C241" s="24" t="s">
        <v>573</v>
      </c>
      <c r="D241" s="419">
        <v>0</v>
      </c>
      <c r="E241" s="974"/>
    </row>
    <row r="242" spans="1:5" x14ac:dyDescent="0.2">
      <c r="A242" s="954"/>
      <c r="B242" s="964"/>
      <c r="C242" s="24" t="s">
        <v>696</v>
      </c>
      <c r="D242" s="419">
        <v>1</v>
      </c>
      <c r="E242" s="974"/>
    </row>
    <row r="243" spans="1:5" ht="13.5" thickBot="1" x14ac:dyDescent="0.25">
      <c r="A243" s="955"/>
      <c r="B243" s="964"/>
      <c r="C243" s="621" t="s">
        <v>697</v>
      </c>
      <c r="D243" s="20">
        <v>2</v>
      </c>
      <c r="E243" s="975"/>
    </row>
    <row r="244" spans="1:5" ht="15.75" customHeight="1" x14ac:dyDescent="0.2">
      <c r="A244" s="953" t="s">
        <v>300</v>
      </c>
      <c r="B244" s="956" t="s">
        <v>698</v>
      </c>
      <c r="C244" s="18" t="s">
        <v>571</v>
      </c>
      <c r="D244" s="418">
        <v>0</v>
      </c>
      <c r="E244" s="973">
        <v>4</v>
      </c>
    </row>
    <row r="245" spans="1:5" x14ac:dyDescent="0.2">
      <c r="A245" s="954"/>
      <c r="B245" s="957"/>
      <c r="C245" s="24" t="s">
        <v>572</v>
      </c>
      <c r="D245" s="419">
        <v>0</v>
      </c>
      <c r="E245" s="974"/>
    </row>
    <row r="246" spans="1:5" x14ac:dyDescent="0.2">
      <c r="A246" s="954"/>
      <c r="B246" s="957"/>
      <c r="C246" s="24" t="s">
        <v>573</v>
      </c>
      <c r="D246" s="419">
        <v>0</v>
      </c>
      <c r="E246" s="974"/>
    </row>
    <row r="247" spans="1:5" x14ac:dyDescent="0.2">
      <c r="A247" s="954"/>
      <c r="B247" s="957"/>
      <c r="C247" s="24" t="s">
        <v>699</v>
      </c>
      <c r="D247" s="419">
        <v>1</v>
      </c>
      <c r="E247" s="974"/>
    </row>
    <row r="248" spans="1:5" ht="40.5" customHeight="1" x14ac:dyDescent="0.2">
      <c r="A248" s="954"/>
      <c r="B248" s="957"/>
      <c r="C248" s="24" t="s">
        <v>700</v>
      </c>
      <c r="D248" s="419">
        <v>2</v>
      </c>
      <c r="E248" s="974"/>
    </row>
    <row r="249" spans="1:5" x14ac:dyDescent="0.2">
      <c r="A249" s="954"/>
      <c r="B249" s="957"/>
      <c r="C249" s="24" t="s">
        <v>701</v>
      </c>
      <c r="D249" s="419">
        <v>3</v>
      </c>
      <c r="E249" s="974"/>
    </row>
    <row r="250" spans="1:5" x14ac:dyDescent="0.2">
      <c r="A250" s="954"/>
      <c r="B250" s="957"/>
      <c r="C250" s="24" t="s">
        <v>702</v>
      </c>
      <c r="D250" s="419">
        <v>4</v>
      </c>
      <c r="E250" s="974"/>
    </row>
    <row r="251" spans="1:5" ht="13.5" thickBot="1" x14ac:dyDescent="0.25">
      <c r="A251" s="955"/>
      <c r="B251" s="958"/>
      <c r="C251" s="621" t="s">
        <v>577</v>
      </c>
      <c r="D251" s="20">
        <v>0</v>
      </c>
      <c r="E251" s="975"/>
    </row>
    <row r="252" spans="1:5" ht="15.75" customHeight="1" x14ac:dyDescent="0.2">
      <c r="A252" s="953" t="s">
        <v>301</v>
      </c>
      <c r="B252" s="956" t="s">
        <v>679</v>
      </c>
      <c r="C252" s="18" t="s">
        <v>571</v>
      </c>
      <c r="D252" s="418">
        <v>0</v>
      </c>
      <c r="E252" s="973">
        <v>4</v>
      </c>
    </row>
    <row r="253" spans="1:5" x14ac:dyDescent="0.2">
      <c r="A253" s="954"/>
      <c r="B253" s="957"/>
      <c r="C253" s="24" t="s">
        <v>572</v>
      </c>
      <c r="D253" s="419">
        <v>0</v>
      </c>
      <c r="E253" s="974"/>
    </row>
    <row r="254" spans="1:5" x14ac:dyDescent="0.2">
      <c r="A254" s="954"/>
      <c r="B254" s="957"/>
      <c r="C254" s="24" t="s">
        <v>703</v>
      </c>
      <c r="D254" s="419">
        <v>0</v>
      </c>
      <c r="E254" s="974"/>
    </row>
    <row r="255" spans="1:5" x14ac:dyDescent="0.2">
      <c r="A255" s="954"/>
      <c r="B255" s="957"/>
      <c r="C255" s="24" t="s">
        <v>704</v>
      </c>
      <c r="D255" s="419">
        <v>2</v>
      </c>
      <c r="E255" s="974"/>
    </row>
    <row r="256" spans="1:5" ht="38.25" x14ac:dyDescent="0.2">
      <c r="A256" s="954"/>
      <c r="B256" s="957"/>
      <c r="C256" s="24" t="s">
        <v>705</v>
      </c>
      <c r="D256" s="419">
        <v>4</v>
      </c>
      <c r="E256" s="974"/>
    </row>
    <row r="257" spans="1:5" ht="13.5" thickBot="1" x14ac:dyDescent="0.25">
      <c r="A257" s="955"/>
      <c r="B257" s="958"/>
      <c r="C257" s="621" t="s">
        <v>577</v>
      </c>
      <c r="D257" s="20">
        <v>0</v>
      </c>
      <c r="E257" s="975"/>
    </row>
    <row r="258" spans="1:5" x14ac:dyDescent="0.2">
      <c r="A258" s="953" t="s">
        <v>302</v>
      </c>
      <c r="B258" s="956" t="s">
        <v>680</v>
      </c>
      <c r="C258" s="18" t="s">
        <v>571</v>
      </c>
      <c r="D258" s="418">
        <v>0</v>
      </c>
      <c r="E258" s="973">
        <v>4</v>
      </c>
    </row>
    <row r="259" spans="1:5" x14ac:dyDescent="0.2">
      <c r="A259" s="954"/>
      <c r="B259" s="957"/>
      <c r="C259" s="437" t="s">
        <v>572</v>
      </c>
      <c r="D259" s="419">
        <v>0</v>
      </c>
      <c r="E259" s="974"/>
    </row>
    <row r="260" spans="1:5" x14ac:dyDescent="0.2">
      <c r="A260" s="954"/>
      <c r="B260" s="957"/>
      <c r="C260" s="437" t="s">
        <v>706</v>
      </c>
      <c r="D260" s="419">
        <v>0</v>
      </c>
      <c r="E260" s="974"/>
    </row>
    <row r="261" spans="1:5" x14ac:dyDescent="0.2">
      <c r="A261" s="954"/>
      <c r="B261" s="957"/>
      <c r="C261" s="437" t="s">
        <v>2047</v>
      </c>
      <c r="D261" s="419">
        <v>2</v>
      </c>
      <c r="E261" s="974"/>
    </row>
    <row r="262" spans="1:5" x14ac:dyDescent="0.2">
      <c r="A262" s="954"/>
      <c r="B262" s="957"/>
      <c r="C262" s="437" t="s">
        <v>707</v>
      </c>
      <c r="D262" s="419">
        <v>4</v>
      </c>
      <c r="E262" s="974"/>
    </row>
    <row r="263" spans="1:5" ht="13.5" thickBot="1" x14ac:dyDescent="0.25">
      <c r="A263" s="955"/>
      <c r="B263" s="958"/>
      <c r="C263" s="438" t="s">
        <v>577</v>
      </c>
      <c r="D263" s="20">
        <v>0</v>
      </c>
      <c r="E263" s="975"/>
    </row>
    <row r="264" spans="1:5" x14ac:dyDescent="0.2">
      <c r="A264" s="953" t="s">
        <v>303</v>
      </c>
      <c r="B264" s="956" t="s">
        <v>681</v>
      </c>
      <c r="C264" s="417" t="s">
        <v>571</v>
      </c>
      <c r="D264" s="418">
        <v>0</v>
      </c>
      <c r="E264" s="973">
        <v>3</v>
      </c>
    </row>
    <row r="265" spans="1:5" x14ac:dyDescent="0.2">
      <c r="A265" s="954"/>
      <c r="B265" s="957"/>
      <c r="C265" s="437" t="s">
        <v>572</v>
      </c>
      <c r="D265" s="419">
        <v>0</v>
      </c>
      <c r="E265" s="974"/>
    </row>
    <row r="266" spans="1:5" x14ac:dyDescent="0.2">
      <c r="A266" s="954"/>
      <c r="B266" s="957"/>
      <c r="C266" s="437" t="s">
        <v>573</v>
      </c>
      <c r="D266" s="419">
        <v>0</v>
      </c>
      <c r="E266" s="974"/>
    </row>
    <row r="267" spans="1:5" ht="13.5" thickBot="1" x14ac:dyDescent="0.25">
      <c r="A267" s="955"/>
      <c r="B267" s="958"/>
      <c r="C267" s="438" t="s">
        <v>587</v>
      </c>
      <c r="D267" s="20">
        <v>3</v>
      </c>
      <c r="E267" s="975"/>
    </row>
    <row r="268" spans="1:5" ht="13.5" thickBot="1" x14ac:dyDescent="0.25">
      <c r="A268" s="22"/>
      <c r="B268" s="23"/>
      <c r="C268" s="14"/>
      <c r="D268" s="410" t="s">
        <v>591</v>
      </c>
      <c r="E268" s="626">
        <f>SUM(E203:E267)</f>
        <v>39</v>
      </c>
    </row>
    <row r="269" spans="1:5" ht="14.25" thickTop="1" thickBot="1" x14ac:dyDescent="0.25">
      <c r="A269" s="617" t="s">
        <v>708</v>
      </c>
      <c r="B269" s="617"/>
      <c r="C269" s="618"/>
      <c r="D269" s="617"/>
      <c r="E269" s="619"/>
    </row>
    <row r="270" spans="1:5" x14ac:dyDescent="0.2">
      <c r="A270" s="953" t="s">
        <v>304</v>
      </c>
      <c r="B270" s="956" t="s">
        <v>709</v>
      </c>
      <c r="C270" s="18" t="s">
        <v>571</v>
      </c>
      <c r="D270" s="622">
        <v>0</v>
      </c>
      <c r="E270" s="973">
        <v>2</v>
      </c>
    </row>
    <row r="271" spans="1:5" x14ac:dyDescent="0.2">
      <c r="A271" s="954"/>
      <c r="B271" s="957"/>
      <c r="C271" s="24" t="s">
        <v>572</v>
      </c>
      <c r="D271" s="623">
        <v>0</v>
      </c>
      <c r="E271" s="974"/>
    </row>
    <row r="272" spans="1:5" ht="38.25" x14ac:dyDescent="0.2">
      <c r="A272" s="954"/>
      <c r="B272" s="957"/>
      <c r="C272" s="24" t="s">
        <v>2027</v>
      </c>
      <c r="D272" s="623">
        <v>2</v>
      </c>
      <c r="E272" s="974"/>
    </row>
    <row r="273" spans="1:5" ht="25.5" x14ac:dyDescent="0.2">
      <c r="A273" s="954"/>
      <c r="B273" s="957"/>
      <c r="C273" s="415" t="s">
        <v>2028</v>
      </c>
      <c r="D273" s="623">
        <v>2</v>
      </c>
      <c r="E273" s="974"/>
    </row>
    <row r="274" spans="1:5" ht="30.75" customHeight="1" thickBot="1" x14ac:dyDescent="0.25">
      <c r="A274" s="955"/>
      <c r="B274" s="958"/>
      <c r="C274" s="24" t="s">
        <v>2051</v>
      </c>
      <c r="D274" s="624">
        <v>0</v>
      </c>
      <c r="E274" s="975"/>
    </row>
    <row r="275" spans="1:5" ht="15.75" customHeight="1" x14ac:dyDescent="0.2">
      <c r="A275" s="953" t="s">
        <v>305</v>
      </c>
      <c r="B275" s="956" t="s">
        <v>710</v>
      </c>
      <c r="C275" s="18" t="s">
        <v>571</v>
      </c>
      <c r="D275" s="418">
        <v>0</v>
      </c>
      <c r="E275" s="973">
        <v>4</v>
      </c>
    </row>
    <row r="276" spans="1:5" x14ac:dyDescent="0.2">
      <c r="A276" s="954"/>
      <c r="B276" s="957"/>
      <c r="C276" s="24" t="s">
        <v>572</v>
      </c>
      <c r="D276" s="419">
        <v>0</v>
      </c>
      <c r="E276" s="974"/>
    </row>
    <row r="277" spans="1:5" x14ac:dyDescent="0.2">
      <c r="A277" s="954"/>
      <c r="B277" s="957"/>
      <c r="C277" s="24" t="s">
        <v>573</v>
      </c>
      <c r="D277" s="419">
        <v>0</v>
      </c>
      <c r="E277" s="974"/>
    </row>
    <row r="278" spans="1:5" ht="63.75" x14ac:dyDescent="0.2">
      <c r="A278" s="954"/>
      <c r="B278" s="957"/>
      <c r="C278" s="24" t="s">
        <v>714</v>
      </c>
      <c r="D278" s="419">
        <v>2</v>
      </c>
      <c r="E278" s="974"/>
    </row>
    <row r="279" spans="1:5" ht="38.25" x14ac:dyDescent="0.2">
      <c r="A279" s="954"/>
      <c r="B279" s="957"/>
      <c r="C279" s="24" t="s">
        <v>715</v>
      </c>
      <c r="D279" s="419">
        <v>2</v>
      </c>
      <c r="E279" s="974"/>
    </row>
    <row r="280" spans="1:5" ht="25.5" x14ac:dyDescent="0.2">
      <c r="A280" s="954"/>
      <c r="B280" s="957"/>
      <c r="C280" s="24" t="s">
        <v>716</v>
      </c>
      <c r="D280" s="419">
        <v>2</v>
      </c>
      <c r="E280" s="974"/>
    </row>
    <row r="281" spans="1:5" ht="39" customHeight="1" thickBot="1" x14ac:dyDescent="0.25">
      <c r="A281" s="955"/>
      <c r="B281" s="958"/>
      <c r="C281" s="621" t="s">
        <v>717</v>
      </c>
      <c r="D281" s="20">
        <v>4</v>
      </c>
      <c r="E281" s="975"/>
    </row>
    <row r="282" spans="1:5" ht="15.75" customHeight="1" x14ac:dyDescent="0.2">
      <c r="A282" s="944" t="s">
        <v>306</v>
      </c>
      <c r="B282" s="947" t="s">
        <v>2029</v>
      </c>
      <c r="C282" s="620" t="s">
        <v>571</v>
      </c>
      <c r="D282" s="637">
        <v>0</v>
      </c>
      <c r="E282" s="973">
        <v>2</v>
      </c>
    </row>
    <row r="283" spans="1:5" x14ac:dyDescent="0.2">
      <c r="A283" s="945"/>
      <c r="B283" s="948"/>
      <c r="C283" s="415" t="s">
        <v>572</v>
      </c>
      <c r="D283" s="631">
        <v>0</v>
      </c>
      <c r="E283" s="974"/>
    </row>
    <row r="284" spans="1:5" ht="25.5" x14ac:dyDescent="0.2">
      <c r="A284" s="945"/>
      <c r="B284" s="948"/>
      <c r="C284" s="415" t="s">
        <v>2052</v>
      </c>
      <c r="D284" s="631">
        <v>2</v>
      </c>
      <c r="E284" s="974"/>
    </row>
    <row r="285" spans="1:5" ht="25.5" x14ac:dyDescent="0.2">
      <c r="A285" s="945"/>
      <c r="B285" s="948"/>
      <c r="C285" s="415" t="s">
        <v>2053</v>
      </c>
      <c r="D285" s="631">
        <v>2</v>
      </c>
      <c r="E285" s="974"/>
    </row>
    <row r="286" spans="1:5" ht="25.5" x14ac:dyDescent="0.2">
      <c r="A286" s="945"/>
      <c r="B286" s="948"/>
      <c r="C286" s="415" t="s">
        <v>2054</v>
      </c>
      <c r="D286" s="631">
        <v>1</v>
      </c>
      <c r="E286" s="974"/>
    </row>
    <row r="287" spans="1:5" ht="26.25" thickBot="1" x14ac:dyDescent="0.25">
      <c r="A287" s="946"/>
      <c r="B287" s="949"/>
      <c r="C287" s="416" t="s">
        <v>2055</v>
      </c>
      <c r="D287" s="638">
        <v>0</v>
      </c>
      <c r="E287" s="975"/>
    </row>
    <row r="288" spans="1:5" ht="15.75" customHeight="1" x14ac:dyDescent="0.2">
      <c r="A288" s="944" t="s">
        <v>307</v>
      </c>
      <c r="B288" s="947" t="s">
        <v>2030</v>
      </c>
      <c r="C288" s="620" t="s">
        <v>571</v>
      </c>
      <c r="D288" s="622">
        <v>0</v>
      </c>
      <c r="E288" s="973">
        <v>4</v>
      </c>
    </row>
    <row r="289" spans="1:5" x14ac:dyDescent="0.2">
      <c r="A289" s="945"/>
      <c r="B289" s="948"/>
      <c r="C289" s="415" t="s">
        <v>572</v>
      </c>
      <c r="D289" s="623">
        <v>0</v>
      </c>
      <c r="E289" s="974"/>
    </row>
    <row r="290" spans="1:5" x14ac:dyDescent="0.2">
      <c r="A290" s="945"/>
      <c r="B290" s="948"/>
      <c r="C290" s="415" t="s">
        <v>573</v>
      </c>
      <c r="D290" s="623">
        <v>0</v>
      </c>
      <c r="E290" s="974"/>
    </row>
    <row r="291" spans="1:5" ht="38.25" x14ac:dyDescent="0.2">
      <c r="A291" s="945"/>
      <c r="B291" s="948"/>
      <c r="C291" s="415" t="s">
        <v>2037</v>
      </c>
      <c r="D291" s="623">
        <v>2</v>
      </c>
      <c r="E291" s="974"/>
    </row>
    <row r="292" spans="1:5" ht="13.5" thickBot="1" x14ac:dyDescent="0.25">
      <c r="A292" s="946"/>
      <c r="B292" s="949"/>
      <c r="C292" s="416" t="s">
        <v>587</v>
      </c>
      <c r="D292" s="624">
        <v>4</v>
      </c>
      <c r="E292" s="975"/>
    </row>
    <row r="293" spans="1:5" x14ac:dyDescent="0.2">
      <c r="A293" s="953" t="s">
        <v>308</v>
      </c>
      <c r="B293" s="956" t="s">
        <v>711</v>
      </c>
      <c r="C293" s="18" t="s">
        <v>571</v>
      </c>
      <c r="D293" s="622">
        <v>0</v>
      </c>
      <c r="E293" s="973">
        <v>4</v>
      </c>
    </row>
    <row r="294" spans="1:5" x14ac:dyDescent="0.2">
      <c r="A294" s="954"/>
      <c r="B294" s="957"/>
      <c r="C294" s="24" t="s">
        <v>572</v>
      </c>
      <c r="D294" s="623">
        <v>0</v>
      </c>
      <c r="E294" s="974"/>
    </row>
    <row r="295" spans="1:5" x14ac:dyDescent="0.2">
      <c r="A295" s="954"/>
      <c r="B295" s="957"/>
      <c r="C295" s="24" t="s">
        <v>573</v>
      </c>
      <c r="D295" s="623">
        <v>0</v>
      </c>
      <c r="E295" s="974"/>
    </row>
    <row r="296" spans="1:5" ht="25.5" x14ac:dyDescent="0.2">
      <c r="A296" s="954"/>
      <c r="B296" s="957"/>
      <c r="C296" s="24" t="s">
        <v>718</v>
      </c>
      <c r="D296" s="623">
        <v>4</v>
      </c>
      <c r="E296" s="974"/>
    </row>
    <row r="297" spans="1:5" ht="25.5" x14ac:dyDescent="0.2">
      <c r="A297" s="954"/>
      <c r="B297" s="957"/>
      <c r="C297" s="24" t="s">
        <v>719</v>
      </c>
      <c r="D297" s="623">
        <v>1</v>
      </c>
      <c r="E297" s="974"/>
    </row>
    <row r="298" spans="1:5" ht="38.25" x14ac:dyDescent="0.2">
      <c r="A298" s="954"/>
      <c r="B298" s="957"/>
      <c r="C298" s="24" t="s">
        <v>720</v>
      </c>
      <c r="D298" s="623">
        <v>2</v>
      </c>
      <c r="E298" s="974"/>
    </row>
    <row r="299" spans="1:5" ht="26.25" thickBot="1" x14ac:dyDescent="0.25">
      <c r="A299" s="955"/>
      <c r="B299" s="958"/>
      <c r="C299" s="621" t="s">
        <v>721</v>
      </c>
      <c r="D299" s="624">
        <v>4</v>
      </c>
      <c r="E299" s="975"/>
    </row>
    <row r="300" spans="1:5" ht="15.75" customHeight="1" x14ac:dyDescent="0.2">
      <c r="A300" s="965" t="s">
        <v>309</v>
      </c>
      <c r="B300" s="956" t="s">
        <v>712</v>
      </c>
      <c r="C300" s="18" t="s">
        <v>571</v>
      </c>
      <c r="D300" s="622">
        <v>0</v>
      </c>
      <c r="E300" s="973">
        <v>4</v>
      </c>
    </row>
    <row r="301" spans="1:5" x14ac:dyDescent="0.2">
      <c r="A301" s="965"/>
      <c r="B301" s="957"/>
      <c r="C301" s="24" t="s">
        <v>572</v>
      </c>
      <c r="D301" s="639">
        <v>0</v>
      </c>
      <c r="E301" s="974"/>
    </row>
    <row r="302" spans="1:5" x14ac:dyDescent="0.2">
      <c r="A302" s="965"/>
      <c r="B302" s="957"/>
      <c r="C302" s="24" t="s">
        <v>573</v>
      </c>
      <c r="D302" s="639">
        <v>0</v>
      </c>
      <c r="E302" s="974"/>
    </row>
    <row r="303" spans="1:5" x14ac:dyDescent="0.2">
      <c r="A303" s="965"/>
      <c r="B303" s="957"/>
      <c r="C303" s="24" t="s">
        <v>722</v>
      </c>
      <c r="D303" s="639">
        <v>2</v>
      </c>
      <c r="E303" s="974"/>
    </row>
    <row r="304" spans="1:5" ht="38.25" x14ac:dyDescent="0.2">
      <c r="A304" s="965"/>
      <c r="B304" s="957"/>
      <c r="C304" s="24" t="s">
        <v>723</v>
      </c>
      <c r="D304" s="639">
        <v>3</v>
      </c>
      <c r="E304" s="974"/>
    </row>
    <row r="305" spans="1:5" ht="38.25" x14ac:dyDescent="0.2">
      <c r="A305" s="965"/>
      <c r="B305" s="957"/>
      <c r="C305" s="24" t="s">
        <v>724</v>
      </c>
      <c r="D305" s="639">
        <v>4</v>
      </c>
      <c r="E305" s="974"/>
    </row>
    <row r="306" spans="1:5" ht="38.25" x14ac:dyDescent="0.2">
      <c r="A306" s="965"/>
      <c r="B306" s="957"/>
      <c r="C306" s="24" t="s">
        <v>725</v>
      </c>
      <c r="D306" s="639">
        <v>4</v>
      </c>
      <c r="E306" s="974"/>
    </row>
    <row r="307" spans="1:5" ht="13.5" thickBot="1" x14ac:dyDescent="0.25">
      <c r="A307" s="965"/>
      <c r="B307" s="958"/>
      <c r="C307" s="621" t="s">
        <v>577</v>
      </c>
      <c r="D307" s="640">
        <v>0</v>
      </c>
      <c r="E307" s="975"/>
    </row>
    <row r="308" spans="1:5" x14ac:dyDescent="0.2">
      <c r="A308" s="953" t="s">
        <v>310</v>
      </c>
      <c r="B308" s="956" t="s">
        <v>1850</v>
      </c>
      <c r="C308" s="18" t="s">
        <v>571</v>
      </c>
      <c r="D308" s="622">
        <v>0</v>
      </c>
      <c r="E308" s="973">
        <v>2</v>
      </c>
    </row>
    <row r="309" spans="1:5" x14ac:dyDescent="0.2">
      <c r="A309" s="954"/>
      <c r="B309" s="957"/>
      <c r="C309" s="24" t="s">
        <v>572</v>
      </c>
      <c r="D309" s="623">
        <v>0</v>
      </c>
      <c r="E309" s="974"/>
    </row>
    <row r="310" spans="1:5" x14ac:dyDescent="0.2">
      <c r="A310" s="954"/>
      <c r="B310" s="957"/>
      <c r="C310" s="24" t="s">
        <v>573</v>
      </c>
      <c r="D310" s="623">
        <v>2</v>
      </c>
      <c r="E310" s="974"/>
    </row>
    <row r="311" spans="1:5" ht="48" customHeight="1" thickBot="1" x14ac:dyDescent="0.25">
      <c r="A311" s="955"/>
      <c r="B311" s="958"/>
      <c r="C311" s="621" t="s">
        <v>587</v>
      </c>
      <c r="D311" s="624">
        <v>0</v>
      </c>
      <c r="E311" s="975"/>
    </row>
    <row r="312" spans="1:5" ht="15" customHeight="1" x14ac:dyDescent="0.2">
      <c r="A312" s="965" t="s">
        <v>311</v>
      </c>
      <c r="B312" s="956" t="s">
        <v>713</v>
      </c>
      <c r="C312" s="18" t="s">
        <v>571</v>
      </c>
      <c r="D312" s="639">
        <v>0</v>
      </c>
      <c r="E312" s="973">
        <v>5</v>
      </c>
    </row>
    <row r="313" spans="1:5" x14ac:dyDescent="0.2">
      <c r="A313" s="965"/>
      <c r="B313" s="957"/>
      <c r="C313" s="24" t="s">
        <v>573</v>
      </c>
      <c r="D313" s="639">
        <v>5</v>
      </c>
      <c r="E313" s="974"/>
    </row>
    <row r="314" spans="1:5" x14ac:dyDescent="0.2">
      <c r="A314" s="965"/>
      <c r="B314" s="957"/>
      <c r="C314" s="24" t="s">
        <v>726</v>
      </c>
      <c r="D314" s="639">
        <v>0</v>
      </c>
      <c r="E314" s="974"/>
    </row>
    <row r="315" spans="1:5" ht="25.5" x14ac:dyDescent="0.2">
      <c r="A315" s="965"/>
      <c r="B315" s="957"/>
      <c r="C315" s="24" t="s">
        <v>727</v>
      </c>
      <c r="D315" s="639">
        <v>1</v>
      </c>
      <c r="E315" s="974"/>
    </row>
    <row r="316" spans="1:5" ht="26.25" thickBot="1" x14ac:dyDescent="0.25">
      <c r="A316" s="965"/>
      <c r="B316" s="958"/>
      <c r="C316" s="24" t="s">
        <v>728</v>
      </c>
      <c r="D316" s="639">
        <v>1</v>
      </c>
      <c r="E316" s="975"/>
    </row>
    <row r="317" spans="1:5" ht="15.75" customHeight="1" x14ac:dyDescent="0.2">
      <c r="A317" s="953" t="s">
        <v>312</v>
      </c>
      <c r="B317" s="956" t="s">
        <v>1851</v>
      </c>
      <c r="C317" s="18" t="s">
        <v>571</v>
      </c>
      <c r="D317" s="418">
        <v>0</v>
      </c>
      <c r="E317" s="973">
        <v>4</v>
      </c>
    </row>
    <row r="318" spans="1:5" x14ac:dyDescent="0.2">
      <c r="A318" s="954"/>
      <c r="B318" s="957"/>
      <c r="C318" s="24" t="s">
        <v>572</v>
      </c>
      <c r="D318" s="419">
        <v>0</v>
      </c>
      <c r="E318" s="974"/>
    </row>
    <row r="319" spans="1:5" x14ac:dyDescent="0.2">
      <c r="A319" s="954"/>
      <c r="B319" s="957"/>
      <c r="C319" s="24" t="s">
        <v>573</v>
      </c>
      <c r="D319" s="419">
        <v>4</v>
      </c>
      <c r="E319" s="974"/>
    </row>
    <row r="320" spans="1:5" ht="13.5" thickBot="1" x14ac:dyDescent="0.25">
      <c r="A320" s="955"/>
      <c r="B320" s="958"/>
      <c r="C320" s="621" t="s">
        <v>587</v>
      </c>
      <c r="D320" s="20">
        <v>0</v>
      </c>
      <c r="E320" s="975"/>
    </row>
    <row r="321" spans="1:5" x14ac:dyDescent="0.2">
      <c r="A321" s="953" t="s">
        <v>363</v>
      </c>
      <c r="B321" s="956" t="s">
        <v>1852</v>
      </c>
      <c r="C321" s="620" t="s">
        <v>571</v>
      </c>
      <c r="D321" s="622">
        <v>0</v>
      </c>
      <c r="E321" s="973">
        <v>4</v>
      </c>
    </row>
    <row r="322" spans="1:5" x14ac:dyDescent="0.2">
      <c r="A322" s="954"/>
      <c r="B322" s="957"/>
      <c r="C322" s="415" t="s">
        <v>572</v>
      </c>
      <c r="D322" s="623">
        <v>0</v>
      </c>
      <c r="E322" s="974"/>
    </row>
    <row r="323" spans="1:5" ht="51" x14ac:dyDescent="0.2">
      <c r="A323" s="954"/>
      <c r="B323" s="957"/>
      <c r="C323" s="415" t="s">
        <v>1926</v>
      </c>
      <c r="D323" s="623">
        <v>4</v>
      </c>
      <c r="E323" s="974"/>
    </row>
    <row r="324" spans="1:5" ht="38.25" x14ac:dyDescent="0.2">
      <c r="A324" s="954"/>
      <c r="B324" s="957"/>
      <c r="C324" s="415" t="s">
        <v>729</v>
      </c>
      <c r="D324" s="623">
        <v>2</v>
      </c>
      <c r="E324" s="974"/>
    </row>
    <row r="325" spans="1:5" ht="38.25" x14ac:dyDescent="0.2">
      <c r="A325" s="954"/>
      <c r="B325" s="957"/>
      <c r="C325" s="415" t="s">
        <v>730</v>
      </c>
      <c r="D325" s="623">
        <v>0</v>
      </c>
      <c r="E325" s="974"/>
    </row>
    <row r="326" spans="1:5" ht="13.5" thickBot="1" x14ac:dyDescent="0.25">
      <c r="A326" s="955"/>
      <c r="B326" s="958"/>
      <c r="C326" s="416" t="s">
        <v>577</v>
      </c>
      <c r="D326" s="624">
        <v>0</v>
      </c>
      <c r="E326" s="975"/>
    </row>
    <row r="327" spans="1:5" ht="13.5" thickBot="1" x14ac:dyDescent="0.25">
      <c r="A327" s="22"/>
      <c r="B327" s="23"/>
      <c r="C327" s="616"/>
      <c r="D327" s="410" t="s">
        <v>591</v>
      </c>
      <c r="E327" s="626">
        <f>SUM(E270:E326)</f>
        <v>35</v>
      </c>
    </row>
    <row r="328" spans="1:5" ht="14.25" thickTop="1" thickBot="1" x14ac:dyDescent="0.25">
      <c r="A328" s="617" t="s">
        <v>731</v>
      </c>
      <c r="B328" s="617"/>
      <c r="C328" s="618"/>
      <c r="D328" s="627"/>
      <c r="E328" s="641"/>
    </row>
    <row r="329" spans="1:5" ht="12.75" customHeight="1" x14ac:dyDescent="0.2">
      <c r="A329" s="953" t="s">
        <v>313</v>
      </c>
      <c r="B329" s="947" t="s">
        <v>776</v>
      </c>
      <c r="C329" s="417" t="s">
        <v>571</v>
      </c>
      <c r="D329" s="418">
        <v>0</v>
      </c>
      <c r="E329" s="973">
        <v>0</v>
      </c>
    </row>
    <row r="330" spans="1:5" x14ac:dyDescent="0.2">
      <c r="A330" s="954"/>
      <c r="B330" s="948"/>
      <c r="C330" s="24" t="s">
        <v>572</v>
      </c>
      <c r="D330" s="419">
        <v>0</v>
      </c>
      <c r="E330" s="974"/>
    </row>
    <row r="331" spans="1:5" x14ac:dyDescent="0.2">
      <c r="A331" s="954"/>
      <c r="B331" s="948"/>
      <c r="C331" s="24" t="s">
        <v>805</v>
      </c>
      <c r="D331" s="419">
        <v>0</v>
      </c>
      <c r="E331" s="974"/>
    </row>
    <row r="332" spans="1:5" x14ac:dyDescent="0.2">
      <c r="A332" s="954"/>
      <c r="B332" s="948"/>
      <c r="C332" s="24" t="s">
        <v>806</v>
      </c>
      <c r="D332" s="419">
        <v>0</v>
      </c>
      <c r="E332" s="974"/>
    </row>
    <row r="333" spans="1:5" x14ac:dyDescent="0.2">
      <c r="A333" s="954"/>
      <c r="B333" s="948"/>
      <c r="C333" s="24" t="s">
        <v>26</v>
      </c>
      <c r="D333" s="419">
        <v>0</v>
      </c>
      <c r="E333" s="974"/>
    </row>
    <row r="334" spans="1:5" x14ac:dyDescent="0.2">
      <c r="A334" s="954"/>
      <c r="B334" s="948"/>
      <c r="C334" s="24" t="s">
        <v>807</v>
      </c>
      <c r="D334" s="419">
        <v>0</v>
      </c>
      <c r="E334" s="974"/>
    </row>
    <row r="335" spans="1:5" x14ac:dyDescent="0.2">
      <c r="A335" s="954"/>
      <c r="B335" s="948"/>
      <c r="C335" s="24" t="s">
        <v>808</v>
      </c>
      <c r="D335" s="419">
        <v>0</v>
      </c>
      <c r="E335" s="974"/>
    </row>
    <row r="336" spans="1:5" x14ac:dyDescent="0.2">
      <c r="A336" s="954"/>
      <c r="B336" s="948"/>
      <c r="C336" s="24" t="s">
        <v>809</v>
      </c>
      <c r="D336" s="419">
        <v>0</v>
      </c>
      <c r="E336" s="974"/>
    </row>
    <row r="337" spans="1:5" x14ac:dyDescent="0.2">
      <c r="A337" s="954"/>
      <c r="B337" s="948"/>
      <c r="C337" s="24" t="s">
        <v>810</v>
      </c>
      <c r="D337" s="419">
        <v>0</v>
      </c>
      <c r="E337" s="974"/>
    </row>
    <row r="338" spans="1:5" x14ac:dyDescent="0.2">
      <c r="A338" s="954"/>
      <c r="B338" s="948"/>
      <c r="C338" s="24" t="s">
        <v>811</v>
      </c>
      <c r="D338" s="419">
        <v>0</v>
      </c>
      <c r="E338" s="974"/>
    </row>
    <row r="339" spans="1:5" ht="13.5" thickBot="1" x14ac:dyDescent="0.25">
      <c r="A339" s="955"/>
      <c r="B339" s="949"/>
      <c r="C339" s="24" t="s">
        <v>812</v>
      </c>
      <c r="D339" s="419">
        <v>0</v>
      </c>
      <c r="E339" s="975"/>
    </row>
    <row r="340" spans="1:5" x14ac:dyDescent="0.2">
      <c r="A340" s="953" t="s">
        <v>314</v>
      </c>
      <c r="B340" s="966" t="s">
        <v>738</v>
      </c>
      <c r="C340" s="642" t="s">
        <v>571</v>
      </c>
      <c r="D340" s="418">
        <v>0</v>
      </c>
      <c r="E340" s="973">
        <v>3</v>
      </c>
    </row>
    <row r="341" spans="1:5" ht="15" customHeight="1" x14ac:dyDescent="0.2">
      <c r="A341" s="954"/>
      <c r="B341" s="967"/>
      <c r="C341" s="643" t="s">
        <v>587</v>
      </c>
      <c r="D341" s="419">
        <v>3</v>
      </c>
      <c r="E341" s="974"/>
    </row>
    <row r="342" spans="1:5" ht="15.75" customHeight="1" thickBot="1" x14ac:dyDescent="0.25">
      <c r="A342" s="955"/>
      <c r="B342" s="968"/>
      <c r="C342" s="644" t="s">
        <v>573</v>
      </c>
      <c r="D342" s="20">
        <v>0</v>
      </c>
      <c r="E342" s="975"/>
    </row>
    <row r="343" spans="1:5" x14ac:dyDescent="0.2">
      <c r="A343" s="953" t="s">
        <v>315</v>
      </c>
      <c r="B343" s="947" t="s">
        <v>739</v>
      </c>
      <c r="C343" s="645" t="s">
        <v>2050</v>
      </c>
      <c r="D343" s="419">
        <v>1</v>
      </c>
      <c r="E343" s="973">
        <v>3</v>
      </c>
    </row>
    <row r="344" spans="1:5" x14ac:dyDescent="0.2">
      <c r="A344" s="954"/>
      <c r="B344" s="948"/>
      <c r="C344" s="645" t="s">
        <v>2049</v>
      </c>
      <c r="D344" s="419">
        <v>1</v>
      </c>
      <c r="E344" s="974"/>
    </row>
    <row r="345" spans="1:5" ht="26.25" thickBot="1" x14ac:dyDescent="0.25">
      <c r="A345" s="955"/>
      <c r="B345" s="949"/>
      <c r="C345" s="645" t="s">
        <v>2048</v>
      </c>
      <c r="D345" s="419">
        <v>1</v>
      </c>
      <c r="E345" s="975"/>
    </row>
    <row r="346" spans="1:5" x14ac:dyDescent="0.2">
      <c r="A346" s="953" t="s">
        <v>316</v>
      </c>
      <c r="B346" s="947" t="s">
        <v>742</v>
      </c>
      <c r="C346" s="646" t="s">
        <v>571</v>
      </c>
      <c r="D346" s="647">
        <v>0</v>
      </c>
      <c r="E346" s="973">
        <v>3</v>
      </c>
    </row>
    <row r="347" spans="1:5" x14ac:dyDescent="0.2">
      <c r="A347" s="954"/>
      <c r="B347" s="948"/>
      <c r="C347" s="648" t="s">
        <v>813</v>
      </c>
      <c r="D347" s="649">
        <v>3</v>
      </c>
      <c r="E347" s="974"/>
    </row>
    <row r="348" spans="1:5" x14ac:dyDescent="0.2">
      <c r="A348" s="954"/>
      <c r="B348" s="948"/>
      <c r="C348" s="648" t="s">
        <v>814</v>
      </c>
      <c r="D348" s="649">
        <v>2</v>
      </c>
      <c r="E348" s="974"/>
    </row>
    <row r="349" spans="1:5" x14ac:dyDescent="0.2">
      <c r="A349" s="954"/>
      <c r="B349" s="948"/>
      <c r="C349" s="648" t="s">
        <v>815</v>
      </c>
      <c r="D349" s="649">
        <v>1</v>
      </c>
      <c r="E349" s="974"/>
    </row>
    <row r="350" spans="1:5" x14ac:dyDescent="0.2">
      <c r="A350" s="954"/>
      <c r="B350" s="948"/>
      <c r="C350" s="648" t="s">
        <v>573</v>
      </c>
      <c r="D350" s="649">
        <v>0</v>
      </c>
      <c r="E350" s="974"/>
    </row>
    <row r="351" spans="1:5" ht="13.5" thickBot="1" x14ac:dyDescent="0.25">
      <c r="A351" s="955"/>
      <c r="B351" s="949"/>
      <c r="C351" s="650" t="s">
        <v>577</v>
      </c>
      <c r="D351" s="651">
        <v>0</v>
      </c>
      <c r="E351" s="975"/>
    </row>
    <row r="352" spans="1:5" ht="26.25" thickBot="1" x14ac:dyDescent="0.25">
      <c r="A352" s="689" t="s">
        <v>317</v>
      </c>
      <c r="B352" s="652" t="s">
        <v>743</v>
      </c>
      <c r="C352" s="652" t="s">
        <v>816</v>
      </c>
      <c r="D352" s="20">
        <v>0</v>
      </c>
      <c r="E352" s="636">
        <v>0</v>
      </c>
    </row>
    <row r="353" spans="1:5" ht="26.25" thickBot="1" x14ac:dyDescent="0.25">
      <c r="A353" s="689" t="s">
        <v>318</v>
      </c>
      <c r="B353" s="652" t="s">
        <v>778</v>
      </c>
      <c r="C353" s="652" t="s">
        <v>816</v>
      </c>
      <c r="D353" s="626">
        <v>0</v>
      </c>
      <c r="E353" s="636">
        <v>0</v>
      </c>
    </row>
    <row r="354" spans="1:5" x14ac:dyDescent="0.2">
      <c r="A354" s="953" t="s">
        <v>319</v>
      </c>
      <c r="B354" s="947" t="s">
        <v>744</v>
      </c>
      <c r="C354" s="417" t="s">
        <v>571</v>
      </c>
      <c r="D354" s="418">
        <v>0</v>
      </c>
      <c r="E354" s="973">
        <v>3</v>
      </c>
    </row>
    <row r="355" spans="1:5" x14ac:dyDescent="0.2">
      <c r="A355" s="954"/>
      <c r="B355" s="948"/>
      <c r="C355" s="24" t="s">
        <v>572</v>
      </c>
      <c r="D355" s="419">
        <v>0</v>
      </c>
      <c r="E355" s="974"/>
    </row>
    <row r="356" spans="1:5" x14ac:dyDescent="0.2">
      <c r="A356" s="954"/>
      <c r="B356" s="948"/>
      <c r="C356" s="24" t="s">
        <v>817</v>
      </c>
      <c r="D356" s="419">
        <v>2</v>
      </c>
      <c r="E356" s="974"/>
    </row>
    <row r="357" spans="1:5" x14ac:dyDescent="0.2">
      <c r="A357" s="954"/>
      <c r="B357" s="948"/>
      <c r="C357" s="24" t="s">
        <v>615</v>
      </c>
      <c r="D357" s="419">
        <v>3</v>
      </c>
      <c r="E357" s="974"/>
    </row>
    <row r="358" spans="1:5" x14ac:dyDescent="0.2">
      <c r="A358" s="954"/>
      <c r="B358" s="948"/>
      <c r="C358" s="24" t="s">
        <v>818</v>
      </c>
      <c r="D358" s="419">
        <v>1</v>
      </c>
      <c r="E358" s="974"/>
    </row>
    <row r="359" spans="1:5" ht="13.5" thickBot="1" x14ac:dyDescent="0.25">
      <c r="A359" s="955"/>
      <c r="B359" s="949"/>
      <c r="C359" s="438" t="s">
        <v>577</v>
      </c>
      <c r="D359" s="20">
        <v>0</v>
      </c>
      <c r="E359" s="975"/>
    </row>
    <row r="360" spans="1:5" x14ac:dyDescent="0.2">
      <c r="A360" s="953" t="s">
        <v>320</v>
      </c>
      <c r="B360" s="947" t="s">
        <v>745</v>
      </c>
      <c r="C360" s="417" t="s">
        <v>571</v>
      </c>
      <c r="D360" s="418">
        <v>0</v>
      </c>
      <c r="E360" s="973">
        <v>3</v>
      </c>
    </row>
    <row r="361" spans="1:5" x14ac:dyDescent="0.2">
      <c r="A361" s="954"/>
      <c r="B361" s="948"/>
      <c r="C361" s="24" t="s">
        <v>572</v>
      </c>
      <c r="D361" s="419">
        <v>0</v>
      </c>
      <c r="E361" s="974"/>
    </row>
    <row r="362" spans="1:5" x14ac:dyDescent="0.2">
      <c r="A362" s="954"/>
      <c r="B362" s="948"/>
      <c r="C362" s="24" t="s">
        <v>817</v>
      </c>
      <c r="D362" s="419">
        <v>2</v>
      </c>
      <c r="E362" s="974"/>
    </row>
    <row r="363" spans="1:5" x14ac:dyDescent="0.2">
      <c r="A363" s="954"/>
      <c r="B363" s="948"/>
      <c r="C363" s="24" t="s">
        <v>615</v>
      </c>
      <c r="D363" s="419">
        <v>3</v>
      </c>
      <c r="E363" s="974"/>
    </row>
    <row r="364" spans="1:5" x14ac:dyDescent="0.2">
      <c r="A364" s="954"/>
      <c r="B364" s="948"/>
      <c r="C364" s="24" t="s">
        <v>818</v>
      </c>
      <c r="D364" s="419">
        <v>1</v>
      </c>
      <c r="E364" s="974"/>
    </row>
    <row r="365" spans="1:5" ht="13.5" thickBot="1" x14ac:dyDescent="0.25">
      <c r="A365" s="955"/>
      <c r="B365" s="949"/>
      <c r="C365" s="438" t="s">
        <v>577</v>
      </c>
      <c r="D365" s="20">
        <v>0</v>
      </c>
      <c r="E365" s="975"/>
    </row>
    <row r="366" spans="1:5" ht="12.75" customHeight="1" x14ac:dyDescent="0.2">
      <c r="A366" s="953" t="s">
        <v>321</v>
      </c>
      <c r="B366" s="947" t="s">
        <v>2006</v>
      </c>
      <c r="C366" s="653" t="s">
        <v>571</v>
      </c>
      <c r="D366" s="654">
        <v>0</v>
      </c>
      <c r="E366" s="973">
        <v>3</v>
      </c>
    </row>
    <row r="367" spans="1:5" ht="15" customHeight="1" x14ac:dyDescent="0.2">
      <c r="A367" s="954"/>
      <c r="B367" s="948"/>
      <c r="C367" s="605" t="s">
        <v>572</v>
      </c>
      <c r="D367" s="419">
        <v>0</v>
      </c>
      <c r="E367" s="974"/>
    </row>
    <row r="368" spans="1:5" ht="15" customHeight="1" x14ac:dyDescent="0.2">
      <c r="A368" s="954"/>
      <c r="B368" s="948"/>
      <c r="C368" s="605" t="s">
        <v>819</v>
      </c>
      <c r="D368" s="419">
        <v>2</v>
      </c>
      <c r="E368" s="974"/>
    </row>
    <row r="369" spans="1:5" ht="15" customHeight="1" x14ac:dyDescent="0.2">
      <c r="A369" s="954"/>
      <c r="B369" s="948"/>
      <c r="C369" s="605" t="s">
        <v>820</v>
      </c>
      <c r="D369" s="419">
        <v>3</v>
      </c>
      <c r="E369" s="974"/>
    </row>
    <row r="370" spans="1:5" ht="15.75" customHeight="1" thickBot="1" x14ac:dyDescent="0.25">
      <c r="A370" s="955"/>
      <c r="B370" s="949"/>
      <c r="C370" s="606" t="s">
        <v>577</v>
      </c>
      <c r="D370" s="20">
        <v>0</v>
      </c>
      <c r="E370" s="975"/>
    </row>
    <row r="371" spans="1:5" x14ac:dyDescent="0.2">
      <c r="A371" s="953" t="s">
        <v>322</v>
      </c>
      <c r="B371" s="947" t="s">
        <v>2007</v>
      </c>
      <c r="C371" s="653" t="s">
        <v>571</v>
      </c>
      <c r="D371" s="419">
        <v>0</v>
      </c>
      <c r="E371" s="973">
        <v>0</v>
      </c>
    </row>
    <row r="372" spans="1:5" x14ac:dyDescent="0.2">
      <c r="A372" s="954"/>
      <c r="B372" s="948"/>
      <c r="C372" s="605" t="s">
        <v>572</v>
      </c>
      <c r="D372" s="419">
        <v>0</v>
      </c>
      <c r="E372" s="974"/>
    </row>
    <row r="373" spans="1:5" x14ac:dyDescent="0.2">
      <c r="A373" s="954"/>
      <c r="B373" s="948"/>
      <c r="C373" s="437" t="s">
        <v>821</v>
      </c>
      <c r="D373" s="419">
        <v>0</v>
      </c>
      <c r="E373" s="974"/>
    </row>
    <row r="374" spans="1:5" x14ac:dyDescent="0.2">
      <c r="A374" s="954"/>
      <c r="B374" s="948"/>
      <c r="C374" s="437" t="s">
        <v>823</v>
      </c>
      <c r="D374" s="419">
        <v>0</v>
      </c>
      <c r="E374" s="974"/>
    </row>
    <row r="375" spans="1:5" x14ac:dyDescent="0.2">
      <c r="A375" s="954"/>
      <c r="B375" s="948"/>
      <c r="C375" s="437" t="s">
        <v>822</v>
      </c>
      <c r="D375" s="419">
        <v>0</v>
      </c>
      <c r="E375" s="974"/>
    </row>
    <row r="376" spans="1:5" x14ac:dyDescent="0.2">
      <c r="A376" s="954"/>
      <c r="B376" s="948"/>
      <c r="C376" s="437" t="s">
        <v>366</v>
      </c>
      <c r="D376" s="419">
        <v>0</v>
      </c>
      <c r="E376" s="974"/>
    </row>
    <row r="377" spans="1:5" ht="13.5" thickBot="1" x14ac:dyDescent="0.25">
      <c r="A377" s="955"/>
      <c r="B377" s="949"/>
      <c r="C377" s="437" t="s">
        <v>577</v>
      </c>
      <c r="D377" s="419">
        <v>0</v>
      </c>
      <c r="E377" s="975"/>
    </row>
    <row r="378" spans="1:5" x14ac:dyDescent="0.2">
      <c r="A378" s="953" t="s">
        <v>323</v>
      </c>
      <c r="B378" s="947" t="s">
        <v>746</v>
      </c>
      <c r="C378" s="620" t="s">
        <v>571</v>
      </c>
      <c r="D378" s="637">
        <v>0</v>
      </c>
      <c r="E378" s="973">
        <v>3</v>
      </c>
    </row>
    <row r="379" spans="1:5" x14ac:dyDescent="0.2">
      <c r="A379" s="954"/>
      <c r="B379" s="948"/>
      <c r="C379" s="415" t="s">
        <v>572</v>
      </c>
      <c r="D379" s="631">
        <v>0</v>
      </c>
      <c r="E379" s="974"/>
    </row>
    <row r="380" spans="1:5" x14ac:dyDescent="0.2">
      <c r="A380" s="954"/>
      <c r="B380" s="948"/>
      <c r="C380" s="415" t="s">
        <v>2034</v>
      </c>
      <c r="D380" s="419">
        <v>1</v>
      </c>
      <c r="E380" s="974"/>
    </row>
    <row r="381" spans="1:5" x14ac:dyDescent="0.2">
      <c r="A381" s="954"/>
      <c r="B381" s="948"/>
      <c r="C381" s="415" t="s">
        <v>2035</v>
      </c>
      <c r="D381" s="419">
        <v>2</v>
      </c>
      <c r="E381" s="974"/>
    </row>
    <row r="382" spans="1:5" x14ac:dyDescent="0.2">
      <c r="A382" s="954"/>
      <c r="B382" s="948"/>
      <c r="C382" s="415" t="s">
        <v>2036</v>
      </c>
      <c r="D382" s="419">
        <v>3</v>
      </c>
      <c r="E382" s="974"/>
    </row>
    <row r="383" spans="1:5" ht="13.5" thickBot="1" x14ac:dyDescent="0.25">
      <c r="A383" s="955"/>
      <c r="B383" s="949"/>
      <c r="C383" s="416" t="s">
        <v>577</v>
      </c>
      <c r="D383" s="638">
        <v>0</v>
      </c>
      <c r="E383" s="975"/>
    </row>
    <row r="384" spans="1:5" x14ac:dyDescent="0.2">
      <c r="A384" s="953" t="s">
        <v>324</v>
      </c>
      <c r="B384" s="947" t="s">
        <v>747</v>
      </c>
      <c r="C384" s="417" t="s">
        <v>571</v>
      </c>
      <c r="D384" s="418">
        <v>0</v>
      </c>
      <c r="E384" s="973">
        <v>5</v>
      </c>
    </row>
    <row r="385" spans="1:5" x14ac:dyDescent="0.2">
      <c r="A385" s="954"/>
      <c r="B385" s="948"/>
      <c r="C385" s="24" t="s">
        <v>572</v>
      </c>
      <c r="D385" s="419">
        <v>0</v>
      </c>
      <c r="E385" s="974"/>
    </row>
    <row r="386" spans="1:5" x14ac:dyDescent="0.2">
      <c r="A386" s="954"/>
      <c r="B386" s="948"/>
      <c r="C386" s="437" t="s">
        <v>825</v>
      </c>
      <c r="D386" s="419">
        <v>5</v>
      </c>
      <c r="E386" s="974"/>
    </row>
    <row r="387" spans="1:5" x14ac:dyDescent="0.2">
      <c r="A387" s="954"/>
      <c r="B387" s="948"/>
      <c r="C387" s="437" t="s">
        <v>826</v>
      </c>
      <c r="D387" s="419">
        <v>3</v>
      </c>
      <c r="E387" s="974"/>
    </row>
    <row r="388" spans="1:5" x14ac:dyDescent="0.2">
      <c r="A388" s="954"/>
      <c r="B388" s="948"/>
      <c r="C388" s="655" t="s">
        <v>827</v>
      </c>
      <c r="D388" s="656">
        <v>2</v>
      </c>
      <c r="E388" s="974"/>
    </row>
    <row r="389" spans="1:5" x14ac:dyDescent="0.2">
      <c r="A389" s="954"/>
      <c r="B389" s="948"/>
      <c r="C389" s="655" t="s">
        <v>828</v>
      </c>
      <c r="D389" s="656">
        <v>1</v>
      </c>
      <c r="E389" s="974"/>
    </row>
    <row r="390" spans="1:5" x14ac:dyDescent="0.2">
      <c r="A390" s="954"/>
      <c r="B390" s="948"/>
      <c r="C390" s="657" t="s">
        <v>829</v>
      </c>
      <c r="D390" s="656">
        <v>0</v>
      </c>
      <c r="E390" s="974"/>
    </row>
    <row r="391" spans="1:5" ht="13.5" thickBot="1" x14ac:dyDescent="0.25">
      <c r="A391" s="955"/>
      <c r="B391" s="949"/>
      <c r="C391" s="658" t="s">
        <v>824</v>
      </c>
      <c r="D391" s="659">
        <v>0</v>
      </c>
      <c r="E391" s="975"/>
    </row>
    <row r="392" spans="1:5" ht="14.25" customHeight="1" x14ac:dyDescent="0.2">
      <c r="A392" s="953" t="s">
        <v>325</v>
      </c>
      <c r="B392" s="947" t="s">
        <v>748</v>
      </c>
      <c r="C392" s="417" t="s">
        <v>571</v>
      </c>
      <c r="D392" s="660">
        <v>0</v>
      </c>
      <c r="E392" s="973">
        <v>7</v>
      </c>
    </row>
    <row r="393" spans="1:5" ht="15" customHeight="1" x14ac:dyDescent="0.2">
      <c r="A393" s="954"/>
      <c r="B393" s="948"/>
      <c r="C393" s="24" t="s">
        <v>572</v>
      </c>
      <c r="D393" s="660">
        <v>0</v>
      </c>
      <c r="E393" s="974"/>
    </row>
    <row r="394" spans="1:5" ht="15" customHeight="1" x14ac:dyDescent="0.2">
      <c r="A394" s="954"/>
      <c r="B394" s="948"/>
      <c r="C394" s="437" t="s">
        <v>830</v>
      </c>
      <c r="D394" s="660">
        <v>0</v>
      </c>
      <c r="E394" s="974"/>
    </row>
    <row r="395" spans="1:5" ht="15" customHeight="1" x14ac:dyDescent="0.2">
      <c r="A395" s="954"/>
      <c r="B395" s="948"/>
      <c r="C395" s="437" t="s">
        <v>831</v>
      </c>
      <c r="D395" s="660">
        <v>5</v>
      </c>
      <c r="E395" s="974"/>
    </row>
    <row r="396" spans="1:5" ht="15" customHeight="1" x14ac:dyDescent="0.2">
      <c r="A396" s="954"/>
      <c r="B396" s="948"/>
      <c r="C396" s="437" t="s">
        <v>832</v>
      </c>
      <c r="D396" s="660">
        <v>6</v>
      </c>
      <c r="E396" s="974"/>
    </row>
    <row r="397" spans="1:5" ht="15" customHeight="1" x14ac:dyDescent="0.2">
      <c r="A397" s="954"/>
      <c r="B397" s="948"/>
      <c r="C397" s="437" t="s">
        <v>833</v>
      </c>
      <c r="D397" s="660">
        <v>6</v>
      </c>
      <c r="E397" s="974"/>
    </row>
    <row r="398" spans="1:5" ht="15" customHeight="1" x14ac:dyDescent="0.2">
      <c r="A398" s="954"/>
      <c r="B398" s="948"/>
      <c r="C398" s="437" t="s">
        <v>834</v>
      </c>
      <c r="D398" s="660">
        <v>7</v>
      </c>
      <c r="E398" s="974"/>
    </row>
    <row r="399" spans="1:5" ht="15" customHeight="1" x14ac:dyDescent="0.2">
      <c r="A399" s="954"/>
      <c r="B399" s="948"/>
      <c r="C399" s="437" t="s">
        <v>835</v>
      </c>
      <c r="D399" s="660">
        <v>0</v>
      </c>
      <c r="E399" s="974"/>
    </row>
    <row r="400" spans="1:5" ht="15" customHeight="1" x14ac:dyDescent="0.2">
      <c r="A400" s="954"/>
      <c r="B400" s="948"/>
      <c r="C400" s="437" t="s">
        <v>836</v>
      </c>
      <c r="D400" s="660">
        <v>5</v>
      </c>
      <c r="E400" s="974"/>
    </row>
    <row r="401" spans="1:6" ht="15" customHeight="1" x14ac:dyDescent="0.2">
      <c r="A401" s="954"/>
      <c r="B401" s="948"/>
      <c r="C401" s="437" t="s">
        <v>837</v>
      </c>
      <c r="D401" s="660">
        <v>7</v>
      </c>
      <c r="E401" s="974"/>
    </row>
    <row r="402" spans="1:6" ht="15" customHeight="1" x14ac:dyDescent="0.2">
      <c r="A402" s="954"/>
      <c r="B402" s="948"/>
      <c r="C402" s="437" t="s">
        <v>37</v>
      </c>
      <c r="D402" s="660">
        <v>5</v>
      </c>
      <c r="E402" s="974"/>
    </row>
    <row r="403" spans="1:6" ht="15" customHeight="1" x14ac:dyDescent="0.2">
      <c r="A403" s="954"/>
      <c r="B403" s="948"/>
      <c r="C403" s="437" t="s">
        <v>838</v>
      </c>
      <c r="D403" s="660">
        <v>7</v>
      </c>
      <c r="E403" s="974"/>
    </row>
    <row r="404" spans="1:6" ht="15" customHeight="1" x14ac:dyDescent="0.2">
      <c r="A404" s="954"/>
      <c r="B404" s="948"/>
      <c r="C404" s="24" t="s">
        <v>839</v>
      </c>
      <c r="D404" s="660">
        <v>3</v>
      </c>
      <c r="E404" s="974"/>
    </row>
    <row r="405" spans="1:6" ht="15" customHeight="1" x14ac:dyDescent="0.2">
      <c r="A405" s="954"/>
      <c r="B405" s="948"/>
      <c r="C405" s="437" t="s">
        <v>840</v>
      </c>
      <c r="D405" s="660">
        <v>7</v>
      </c>
      <c r="E405" s="974"/>
    </row>
    <row r="406" spans="1:6" ht="15.75" customHeight="1" thickBot="1" x14ac:dyDescent="0.25">
      <c r="A406" s="955"/>
      <c r="B406" s="949"/>
      <c r="C406" s="621" t="s">
        <v>841</v>
      </c>
      <c r="D406" s="660">
        <v>7</v>
      </c>
      <c r="E406" s="975"/>
    </row>
    <row r="407" spans="1:6" x14ac:dyDescent="0.2">
      <c r="A407" s="953" t="s">
        <v>326</v>
      </c>
      <c r="B407" s="947" t="s">
        <v>749</v>
      </c>
      <c r="C407" s="417" t="s">
        <v>571</v>
      </c>
      <c r="D407" s="654">
        <v>0</v>
      </c>
      <c r="E407" s="973">
        <v>4</v>
      </c>
    </row>
    <row r="408" spans="1:6" x14ac:dyDescent="0.2">
      <c r="A408" s="954"/>
      <c r="B408" s="948"/>
      <c r="C408" s="24" t="s">
        <v>572</v>
      </c>
      <c r="D408" s="656">
        <v>0</v>
      </c>
      <c r="E408" s="974"/>
    </row>
    <row r="409" spans="1:6" x14ac:dyDescent="0.2">
      <c r="A409" s="954"/>
      <c r="B409" s="948"/>
      <c r="C409" s="24" t="s">
        <v>706</v>
      </c>
      <c r="D409" s="656">
        <v>0</v>
      </c>
      <c r="E409" s="974"/>
    </row>
    <row r="410" spans="1:6" x14ac:dyDescent="0.2">
      <c r="A410" s="954"/>
      <c r="B410" s="948"/>
      <c r="C410" s="437" t="s">
        <v>842</v>
      </c>
      <c r="D410" s="656">
        <v>0</v>
      </c>
      <c r="E410" s="974"/>
    </row>
    <row r="411" spans="1:6" x14ac:dyDescent="0.2">
      <c r="A411" s="954"/>
      <c r="B411" s="948"/>
      <c r="C411" s="437" t="s">
        <v>2056</v>
      </c>
      <c r="D411" s="656">
        <v>1</v>
      </c>
      <c r="E411" s="974"/>
    </row>
    <row r="412" spans="1:6" x14ac:dyDescent="0.2">
      <c r="A412" s="954"/>
      <c r="B412" s="948"/>
      <c r="C412" s="437" t="s">
        <v>27</v>
      </c>
      <c r="D412" s="656">
        <v>2</v>
      </c>
      <c r="E412" s="974"/>
    </row>
    <row r="413" spans="1:6" x14ac:dyDescent="0.2">
      <c r="A413" s="954"/>
      <c r="B413" s="948"/>
      <c r="C413" s="437" t="s">
        <v>28</v>
      </c>
      <c r="D413" s="656">
        <v>3</v>
      </c>
      <c r="E413" s="974"/>
    </row>
    <row r="414" spans="1:6" x14ac:dyDescent="0.2">
      <c r="A414" s="954"/>
      <c r="B414" s="948"/>
      <c r="C414" s="661">
        <v>1</v>
      </c>
      <c r="D414" s="29">
        <v>4</v>
      </c>
      <c r="E414" s="974"/>
    </row>
    <row r="415" spans="1:6" ht="13.5" thickBot="1" x14ac:dyDescent="0.25">
      <c r="A415" s="955"/>
      <c r="B415" s="949"/>
      <c r="C415" s="438" t="s">
        <v>577</v>
      </c>
      <c r="D415" s="659">
        <v>0</v>
      </c>
      <c r="E415" s="975"/>
    </row>
    <row r="416" spans="1:6" ht="38.25" x14ac:dyDescent="0.2">
      <c r="A416" s="953" t="s">
        <v>327</v>
      </c>
      <c r="B416" s="947" t="s">
        <v>750</v>
      </c>
      <c r="C416" s="417" t="s">
        <v>1626</v>
      </c>
      <c r="D416" s="654">
        <v>5</v>
      </c>
      <c r="E416" s="979">
        <v>5</v>
      </c>
      <c r="F416" s="762"/>
    </row>
    <row r="417" spans="1:6" ht="15" customHeight="1" x14ac:dyDescent="0.2">
      <c r="A417" s="954"/>
      <c r="B417" s="948"/>
      <c r="C417" s="24"/>
      <c r="D417" s="656"/>
      <c r="E417" s="980"/>
      <c r="F417" s="763"/>
    </row>
    <row r="418" spans="1:6" ht="15" customHeight="1" x14ac:dyDescent="0.2">
      <c r="A418" s="954"/>
      <c r="B418" s="948"/>
      <c r="C418" s="605"/>
      <c r="D418" s="656"/>
      <c r="E418" s="980"/>
      <c r="F418" s="763"/>
    </row>
    <row r="419" spans="1:6" ht="15" customHeight="1" x14ac:dyDescent="0.2">
      <c r="A419" s="954"/>
      <c r="B419" s="948"/>
      <c r="C419" s="655"/>
      <c r="D419" s="656"/>
      <c r="E419" s="980"/>
      <c r="F419" s="763"/>
    </row>
    <row r="420" spans="1:6" ht="15" customHeight="1" x14ac:dyDescent="0.2">
      <c r="A420" s="954"/>
      <c r="B420" s="948"/>
      <c r="C420" s="437"/>
      <c r="D420" s="656"/>
      <c r="E420" s="980"/>
      <c r="F420" s="763"/>
    </row>
    <row r="421" spans="1:6" ht="15" customHeight="1" x14ac:dyDescent="0.2">
      <c r="A421" s="954"/>
      <c r="B421" s="948"/>
      <c r="C421" s="437"/>
      <c r="D421" s="656"/>
      <c r="E421" s="980"/>
      <c r="F421" s="763"/>
    </row>
    <row r="422" spans="1:6" ht="15.75" customHeight="1" thickBot="1" x14ac:dyDescent="0.25">
      <c r="A422" s="955"/>
      <c r="B422" s="949"/>
      <c r="C422" s="438"/>
      <c r="D422" s="659"/>
      <c r="E422" s="981"/>
      <c r="F422" s="763"/>
    </row>
    <row r="423" spans="1:6" ht="38.25" x14ac:dyDescent="0.2">
      <c r="A423" s="953" t="s">
        <v>328</v>
      </c>
      <c r="B423" s="947" t="s">
        <v>751</v>
      </c>
      <c r="C423" s="417" t="s">
        <v>1626</v>
      </c>
      <c r="D423" s="654">
        <v>0</v>
      </c>
      <c r="E423" s="979">
        <v>0</v>
      </c>
      <c r="F423" s="763"/>
    </row>
    <row r="424" spans="1:6" ht="15" customHeight="1" x14ac:dyDescent="0.2">
      <c r="A424" s="954"/>
      <c r="B424" s="948"/>
      <c r="C424" s="24"/>
      <c r="D424" s="656"/>
      <c r="E424" s="980"/>
      <c r="F424" s="763"/>
    </row>
    <row r="425" spans="1:6" ht="15" customHeight="1" x14ac:dyDescent="0.2">
      <c r="A425" s="954"/>
      <c r="B425" s="948"/>
      <c r="C425" s="605"/>
      <c r="D425" s="656"/>
      <c r="E425" s="980"/>
      <c r="F425" s="763"/>
    </row>
    <row r="426" spans="1:6" ht="15" customHeight="1" x14ac:dyDescent="0.2">
      <c r="A426" s="954"/>
      <c r="B426" s="948"/>
      <c r="C426" s="655"/>
      <c r="D426" s="656"/>
      <c r="E426" s="980"/>
      <c r="F426" s="763"/>
    </row>
    <row r="427" spans="1:6" ht="15" customHeight="1" x14ac:dyDescent="0.2">
      <c r="A427" s="954"/>
      <c r="B427" s="948"/>
      <c r="C427" s="437"/>
      <c r="D427" s="656"/>
      <c r="E427" s="980"/>
      <c r="F427" s="763"/>
    </row>
    <row r="428" spans="1:6" ht="15" customHeight="1" x14ac:dyDescent="0.2">
      <c r="A428" s="954"/>
      <c r="B428" s="948"/>
      <c r="C428" s="437"/>
      <c r="D428" s="656"/>
      <c r="E428" s="980"/>
      <c r="F428" s="763"/>
    </row>
    <row r="429" spans="1:6" ht="15.75" customHeight="1" thickBot="1" x14ac:dyDescent="0.25">
      <c r="A429" s="955"/>
      <c r="B429" s="949"/>
      <c r="C429" s="438"/>
      <c r="D429" s="659"/>
      <c r="E429" s="981"/>
      <c r="F429" s="763"/>
    </row>
    <row r="430" spans="1:6" ht="38.25" x14ac:dyDescent="0.2">
      <c r="A430" s="953" t="s">
        <v>329</v>
      </c>
      <c r="B430" s="947" t="s">
        <v>752</v>
      </c>
      <c r="C430" s="417" t="s">
        <v>1626</v>
      </c>
      <c r="D430" s="654">
        <v>0</v>
      </c>
      <c r="E430" s="979">
        <v>0</v>
      </c>
      <c r="F430" s="763"/>
    </row>
    <row r="431" spans="1:6" x14ac:dyDescent="0.2">
      <c r="A431" s="954"/>
      <c r="B431" s="948"/>
      <c r="C431" s="24"/>
      <c r="D431" s="656"/>
      <c r="E431" s="980"/>
      <c r="F431" s="763"/>
    </row>
    <row r="432" spans="1:6" x14ac:dyDescent="0.2">
      <c r="A432" s="954"/>
      <c r="B432" s="948"/>
      <c r="C432" s="605"/>
      <c r="D432" s="656"/>
      <c r="E432" s="980"/>
      <c r="F432" s="763"/>
    </row>
    <row r="433" spans="1:6" x14ac:dyDescent="0.2">
      <c r="A433" s="954"/>
      <c r="B433" s="948"/>
      <c r="C433" s="655"/>
      <c r="D433" s="656"/>
      <c r="E433" s="980"/>
      <c r="F433" s="763"/>
    </row>
    <row r="434" spans="1:6" x14ac:dyDescent="0.2">
      <c r="A434" s="954"/>
      <c r="B434" s="948"/>
      <c r="C434" s="437"/>
      <c r="D434" s="656"/>
      <c r="E434" s="980"/>
      <c r="F434" s="763"/>
    </row>
    <row r="435" spans="1:6" x14ac:dyDescent="0.2">
      <c r="A435" s="954"/>
      <c r="B435" s="948"/>
      <c r="C435" s="437"/>
      <c r="D435" s="656"/>
      <c r="E435" s="980"/>
      <c r="F435" s="763"/>
    </row>
    <row r="436" spans="1:6" ht="13.5" thickBot="1" x14ac:dyDescent="0.25">
      <c r="A436" s="955"/>
      <c r="B436" s="949"/>
      <c r="C436" s="438"/>
      <c r="D436" s="659"/>
      <c r="E436" s="981"/>
      <c r="F436" s="763"/>
    </row>
    <row r="437" spans="1:6" ht="38.25" x14ac:dyDescent="0.2">
      <c r="A437" s="944" t="s">
        <v>330</v>
      </c>
      <c r="B437" s="947" t="s">
        <v>753</v>
      </c>
      <c r="C437" s="620" t="s">
        <v>1626</v>
      </c>
      <c r="D437" s="752">
        <v>5</v>
      </c>
      <c r="E437" s="979">
        <v>5</v>
      </c>
      <c r="F437" s="763"/>
    </row>
    <row r="438" spans="1:6" x14ac:dyDescent="0.2">
      <c r="A438" s="945"/>
      <c r="B438" s="948"/>
      <c r="C438" s="415"/>
      <c r="D438" s="662"/>
      <c r="E438" s="980"/>
      <c r="F438" s="763"/>
    </row>
    <row r="439" spans="1:6" x14ac:dyDescent="0.2">
      <c r="A439" s="945"/>
      <c r="B439" s="948"/>
      <c r="C439" s="748"/>
      <c r="D439" s="662"/>
      <c r="E439" s="980"/>
      <c r="F439" s="763"/>
    </row>
    <row r="440" spans="1:6" x14ac:dyDescent="0.2">
      <c r="A440" s="945"/>
      <c r="B440" s="948"/>
      <c r="C440" s="751"/>
      <c r="D440" s="662"/>
      <c r="E440" s="980"/>
      <c r="F440" s="763"/>
    </row>
    <row r="441" spans="1:6" x14ac:dyDescent="0.2">
      <c r="A441" s="945"/>
      <c r="B441" s="948"/>
      <c r="C441" s="415"/>
      <c r="D441" s="662"/>
      <c r="E441" s="980"/>
      <c r="F441" s="764"/>
    </row>
    <row r="442" spans="1:6" x14ac:dyDescent="0.2">
      <c r="A442" s="945"/>
      <c r="B442" s="948"/>
      <c r="C442" s="415"/>
      <c r="D442" s="662"/>
      <c r="E442" s="980"/>
      <c r="F442" s="765" t="s">
        <v>360</v>
      </c>
    </row>
    <row r="443" spans="1:6" ht="13.5" thickBot="1" x14ac:dyDescent="0.25">
      <c r="A443" s="946"/>
      <c r="B443" s="949"/>
      <c r="C443" s="416"/>
      <c r="D443" s="663"/>
      <c r="E443" s="981"/>
      <c r="F443" s="765" t="s">
        <v>359</v>
      </c>
    </row>
    <row r="444" spans="1:6" ht="38.25" x14ac:dyDescent="0.2">
      <c r="A444" s="944" t="s">
        <v>331</v>
      </c>
      <c r="B444" s="947" t="s">
        <v>754</v>
      </c>
      <c r="C444" s="620" t="s">
        <v>1626</v>
      </c>
      <c r="D444" s="753">
        <v>6</v>
      </c>
      <c r="E444" s="950">
        <v>6</v>
      </c>
      <c r="F444" s="765" t="s">
        <v>779</v>
      </c>
    </row>
    <row r="445" spans="1:6" x14ac:dyDescent="0.2">
      <c r="A445" s="945"/>
      <c r="B445" s="948"/>
      <c r="C445" s="754"/>
      <c r="D445" s="755"/>
      <c r="E445" s="951"/>
      <c r="F445" s="763"/>
    </row>
    <row r="446" spans="1:6" x14ac:dyDescent="0.2">
      <c r="A446" s="945"/>
      <c r="B446" s="948"/>
      <c r="C446" s="25"/>
      <c r="D446" s="755"/>
      <c r="E446" s="951"/>
      <c r="F446" s="763"/>
    </row>
    <row r="447" spans="1:6" x14ac:dyDescent="0.2">
      <c r="A447" s="945"/>
      <c r="B447" s="948"/>
      <c r="C447" s="756"/>
      <c r="D447" s="755"/>
      <c r="E447" s="951"/>
      <c r="F447" s="763"/>
    </row>
    <row r="448" spans="1:6" x14ac:dyDescent="0.2">
      <c r="A448" s="945"/>
      <c r="B448" s="948"/>
      <c r="C448" s="754"/>
      <c r="D448" s="755"/>
      <c r="E448" s="951"/>
      <c r="F448" s="763"/>
    </row>
    <row r="449" spans="1:6" x14ac:dyDescent="0.2">
      <c r="A449" s="945"/>
      <c r="B449" s="948"/>
      <c r="C449" s="754"/>
      <c r="D449" s="755"/>
      <c r="E449" s="951"/>
      <c r="F449" s="763"/>
    </row>
    <row r="450" spans="1:6" ht="13.5" thickBot="1" x14ac:dyDescent="0.25">
      <c r="A450" s="946"/>
      <c r="B450" s="949"/>
      <c r="C450" s="754"/>
      <c r="D450" s="757"/>
      <c r="E450" s="952"/>
      <c r="F450" s="763"/>
    </row>
    <row r="451" spans="1:6" ht="38.25" x14ac:dyDescent="0.2">
      <c r="A451" s="953" t="s">
        <v>332</v>
      </c>
      <c r="B451" s="947" t="s">
        <v>755</v>
      </c>
      <c r="C451" s="417" t="s">
        <v>1626</v>
      </c>
      <c r="D451" s="664">
        <v>7</v>
      </c>
      <c r="E451" s="979">
        <v>7</v>
      </c>
      <c r="F451" s="763"/>
    </row>
    <row r="452" spans="1:6" ht="15" customHeight="1" x14ac:dyDescent="0.2">
      <c r="A452" s="954"/>
      <c r="B452" s="948"/>
      <c r="C452" s="24"/>
      <c r="D452" s="665"/>
      <c r="E452" s="980"/>
      <c r="F452" s="763"/>
    </row>
    <row r="453" spans="1:6" ht="15" customHeight="1" x14ac:dyDescent="0.2">
      <c r="A453" s="954"/>
      <c r="B453" s="948"/>
      <c r="C453" s="605"/>
      <c r="D453" s="665"/>
      <c r="E453" s="980"/>
      <c r="F453" s="763"/>
    </row>
    <row r="454" spans="1:6" ht="15" customHeight="1" x14ac:dyDescent="0.2">
      <c r="A454" s="954"/>
      <c r="B454" s="948"/>
      <c r="C454" s="655"/>
      <c r="D454" s="665"/>
      <c r="E454" s="980"/>
      <c r="F454" s="763"/>
    </row>
    <row r="455" spans="1:6" ht="15" customHeight="1" x14ac:dyDescent="0.2">
      <c r="A455" s="954"/>
      <c r="B455" s="948"/>
      <c r="C455" s="437"/>
      <c r="D455" s="665"/>
      <c r="E455" s="980"/>
      <c r="F455" s="763"/>
    </row>
    <row r="456" spans="1:6" ht="15" customHeight="1" x14ac:dyDescent="0.2">
      <c r="A456" s="954"/>
      <c r="B456" s="948"/>
      <c r="C456" s="437"/>
      <c r="D456" s="665"/>
      <c r="E456" s="980"/>
      <c r="F456" s="763"/>
    </row>
    <row r="457" spans="1:6" ht="15.75" customHeight="1" thickBot="1" x14ac:dyDescent="0.25">
      <c r="A457" s="955"/>
      <c r="B457" s="949"/>
      <c r="C457" s="438"/>
      <c r="D457" s="666"/>
      <c r="E457" s="981"/>
      <c r="F457" s="763"/>
    </row>
    <row r="458" spans="1:6" ht="38.25" x14ac:dyDescent="0.2">
      <c r="A458" s="953" t="s">
        <v>333</v>
      </c>
      <c r="B458" s="947" t="s">
        <v>1625</v>
      </c>
      <c r="C458" s="417" t="s">
        <v>1626</v>
      </c>
      <c r="D458" s="654">
        <v>7</v>
      </c>
      <c r="E458" s="979">
        <v>7</v>
      </c>
      <c r="F458" s="763"/>
    </row>
    <row r="459" spans="1:6" x14ac:dyDescent="0.2">
      <c r="A459" s="954"/>
      <c r="B459" s="948"/>
      <c r="C459" s="24"/>
      <c r="D459" s="656"/>
      <c r="E459" s="980"/>
      <c r="F459" s="763"/>
    </row>
    <row r="460" spans="1:6" x14ac:dyDescent="0.2">
      <c r="A460" s="954"/>
      <c r="B460" s="948"/>
      <c r="C460" s="605"/>
      <c r="D460" s="656"/>
      <c r="E460" s="980"/>
      <c r="F460" s="763"/>
    </row>
    <row r="461" spans="1:6" x14ac:dyDescent="0.2">
      <c r="A461" s="954"/>
      <c r="B461" s="948"/>
      <c r="C461" s="655"/>
      <c r="D461" s="656"/>
      <c r="E461" s="980"/>
      <c r="F461" s="763"/>
    </row>
    <row r="462" spans="1:6" x14ac:dyDescent="0.2">
      <c r="A462" s="954"/>
      <c r="B462" s="948"/>
      <c r="C462" s="437"/>
      <c r="D462" s="656"/>
      <c r="E462" s="980"/>
      <c r="F462" s="763"/>
    </row>
    <row r="463" spans="1:6" x14ac:dyDescent="0.2">
      <c r="A463" s="954"/>
      <c r="B463" s="948"/>
      <c r="C463" s="437"/>
      <c r="D463" s="656"/>
      <c r="E463" s="980"/>
      <c r="F463" s="763"/>
    </row>
    <row r="464" spans="1:6" ht="13.5" thickBot="1" x14ac:dyDescent="0.25">
      <c r="A464" s="955"/>
      <c r="B464" s="949"/>
      <c r="C464" s="438"/>
      <c r="D464" s="659"/>
      <c r="E464" s="981"/>
      <c r="F464" s="763"/>
    </row>
    <row r="465" spans="1:6" ht="38.25" x14ac:dyDescent="0.2">
      <c r="A465" s="953" t="s">
        <v>334</v>
      </c>
      <c r="B465" s="947" t="s">
        <v>1624</v>
      </c>
      <c r="C465" s="417" t="s">
        <v>1626</v>
      </c>
      <c r="D465" s="654">
        <v>5</v>
      </c>
      <c r="E465" s="979">
        <v>5</v>
      </c>
      <c r="F465" s="763"/>
    </row>
    <row r="466" spans="1:6" x14ac:dyDescent="0.2">
      <c r="A466" s="954"/>
      <c r="B466" s="948"/>
      <c r="C466" s="24"/>
      <c r="D466" s="656"/>
      <c r="E466" s="980"/>
      <c r="F466" s="763"/>
    </row>
    <row r="467" spans="1:6" x14ac:dyDescent="0.2">
      <c r="A467" s="954"/>
      <c r="B467" s="948"/>
      <c r="C467" s="605"/>
      <c r="D467" s="656"/>
      <c r="E467" s="980"/>
      <c r="F467" s="763"/>
    </row>
    <row r="468" spans="1:6" x14ac:dyDescent="0.2">
      <c r="A468" s="954"/>
      <c r="B468" s="948"/>
      <c r="C468" s="655"/>
      <c r="D468" s="656"/>
      <c r="E468" s="980"/>
      <c r="F468" s="763"/>
    </row>
    <row r="469" spans="1:6" x14ac:dyDescent="0.2">
      <c r="A469" s="954"/>
      <c r="B469" s="948"/>
      <c r="C469" s="437"/>
      <c r="D469" s="656"/>
      <c r="E469" s="980"/>
      <c r="F469" s="763"/>
    </row>
    <row r="470" spans="1:6" x14ac:dyDescent="0.2">
      <c r="A470" s="954"/>
      <c r="B470" s="948"/>
      <c r="C470" s="437"/>
      <c r="D470" s="656"/>
      <c r="E470" s="980"/>
      <c r="F470" s="763"/>
    </row>
    <row r="471" spans="1:6" ht="13.5" thickBot="1" x14ac:dyDescent="0.25">
      <c r="A471" s="955"/>
      <c r="B471" s="949"/>
      <c r="C471" s="438"/>
      <c r="D471" s="659"/>
      <c r="E471" s="981"/>
      <c r="F471" s="763"/>
    </row>
    <row r="472" spans="1:6" ht="38.25" x14ac:dyDescent="0.2">
      <c r="A472" s="944" t="s">
        <v>335</v>
      </c>
      <c r="B472" s="947" t="s">
        <v>756</v>
      </c>
      <c r="C472" s="620" t="s">
        <v>1626</v>
      </c>
      <c r="D472" s="753">
        <v>6</v>
      </c>
      <c r="E472" s="950">
        <v>6</v>
      </c>
      <c r="F472" s="763"/>
    </row>
    <row r="473" spans="1:6" x14ac:dyDescent="0.2">
      <c r="A473" s="945"/>
      <c r="B473" s="948"/>
      <c r="C473" s="415"/>
      <c r="D473" s="755"/>
      <c r="E473" s="951"/>
      <c r="F473" s="763"/>
    </row>
    <row r="474" spans="1:6" x14ac:dyDescent="0.2">
      <c r="A474" s="945"/>
      <c r="B474" s="948"/>
      <c r="C474" s="748"/>
      <c r="D474" s="755"/>
      <c r="E474" s="951"/>
      <c r="F474" s="763"/>
    </row>
    <row r="475" spans="1:6" x14ac:dyDescent="0.2">
      <c r="A475" s="945"/>
      <c r="B475" s="948"/>
      <c r="C475" s="751"/>
      <c r="D475" s="755"/>
      <c r="E475" s="951"/>
      <c r="F475" s="763"/>
    </row>
    <row r="476" spans="1:6" x14ac:dyDescent="0.2">
      <c r="A476" s="945"/>
      <c r="B476" s="948"/>
      <c r="C476" s="415"/>
      <c r="D476" s="755"/>
      <c r="E476" s="951"/>
      <c r="F476" s="763"/>
    </row>
    <row r="477" spans="1:6" x14ac:dyDescent="0.2">
      <c r="A477" s="945"/>
      <c r="B477" s="948"/>
      <c r="C477" s="415"/>
      <c r="D477" s="755"/>
      <c r="E477" s="951"/>
      <c r="F477" s="763"/>
    </row>
    <row r="478" spans="1:6" ht="13.5" thickBot="1" x14ac:dyDescent="0.25">
      <c r="A478" s="946"/>
      <c r="B478" s="949"/>
      <c r="C478" s="416"/>
      <c r="D478" s="757"/>
      <c r="E478" s="952"/>
      <c r="F478" s="763"/>
    </row>
    <row r="479" spans="1:6" ht="38.25" x14ac:dyDescent="0.2">
      <c r="A479" s="953" t="s">
        <v>336</v>
      </c>
      <c r="B479" s="947" t="s">
        <v>757</v>
      </c>
      <c r="C479" s="417" t="s">
        <v>1626</v>
      </c>
      <c r="D479" s="664">
        <v>5</v>
      </c>
      <c r="E479" s="979">
        <v>5</v>
      </c>
      <c r="F479" s="762"/>
    </row>
    <row r="480" spans="1:6" x14ac:dyDescent="0.2">
      <c r="A480" s="954"/>
      <c r="B480" s="948"/>
      <c r="C480" s="24"/>
      <c r="D480" s="665"/>
      <c r="E480" s="980"/>
      <c r="F480" s="763"/>
    </row>
    <row r="481" spans="1:6" x14ac:dyDescent="0.2">
      <c r="A481" s="954"/>
      <c r="B481" s="948"/>
      <c r="C481" s="605"/>
      <c r="D481" s="665"/>
      <c r="E481" s="980"/>
      <c r="F481" s="763"/>
    </row>
    <row r="482" spans="1:6" x14ac:dyDescent="0.2">
      <c r="A482" s="954"/>
      <c r="B482" s="948"/>
      <c r="C482" s="655"/>
      <c r="D482" s="665"/>
      <c r="E482" s="980"/>
      <c r="F482" s="763"/>
    </row>
    <row r="483" spans="1:6" x14ac:dyDescent="0.2">
      <c r="A483" s="954"/>
      <c r="B483" s="948"/>
      <c r="C483" s="437"/>
      <c r="D483" s="665"/>
      <c r="E483" s="980"/>
      <c r="F483" s="763"/>
    </row>
    <row r="484" spans="1:6" x14ac:dyDescent="0.2">
      <c r="A484" s="954"/>
      <c r="B484" s="948"/>
      <c r="C484" s="437"/>
      <c r="D484" s="665"/>
      <c r="E484" s="980"/>
      <c r="F484" s="763"/>
    </row>
    <row r="485" spans="1:6" ht="13.5" thickBot="1" x14ac:dyDescent="0.25">
      <c r="A485" s="955"/>
      <c r="B485" s="949"/>
      <c r="C485" s="438"/>
      <c r="D485" s="666"/>
      <c r="E485" s="981"/>
      <c r="F485" s="763"/>
    </row>
    <row r="486" spans="1:6" ht="38.25" customHeight="1" x14ac:dyDescent="0.2">
      <c r="A486" s="953" t="s">
        <v>337</v>
      </c>
      <c r="B486" s="947" t="s">
        <v>1853</v>
      </c>
      <c r="C486" s="417" t="s">
        <v>1626</v>
      </c>
      <c r="D486" s="654">
        <v>7</v>
      </c>
      <c r="E486" s="979">
        <v>7</v>
      </c>
      <c r="F486" s="763"/>
    </row>
    <row r="487" spans="1:6" ht="15" customHeight="1" x14ac:dyDescent="0.2">
      <c r="A487" s="954"/>
      <c r="B487" s="948"/>
      <c r="C487" s="24"/>
      <c r="D487" s="656"/>
      <c r="E487" s="980"/>
      <c r="F487" s="763"/>
    </row>
    <row r="488" spans="1:6" ht="15" customHeight="1" x14ac:dyDescent="0.2">
      <c r="A488" s="954"/>
      <c r="B488" s="948"/>
      <c r="C488" s="605"/>
      <c r="D488" s="656"/>
      <c r="E488" s="980"/>
      <c r="F488" s="763"/>
    </row>
    <row r="489" spans="1:6" ht="15" customHeight="1" x14ac:dyDescent="0.2">
      <c r="A489" s="954"/>
      <c r="B489" s="948"/>
      <c r="C489" s="655"/>
      <c r="D489" s="656"/>
      <c r="E489" s="980"/>
      <c r="F489" s="763"/>
    </row>
    <row r="490" spans="1:6" ht="15" customHeight="1" x14ac:dyDescent="0.2">
      <c r="A490" s="954"/>
      <c r="B490" s="948"/>
      <c r="C490" s="437"/>
      <c r="D490" s="656"/>
      <c r="E490" s="980"/>
      <c r="F490" s="763"/>
    </row>
    <row r="491" spans="1:6" ht="15" customHeight="1" x14ac:dyDescent="0.2">
      <c r="A491" s="954"/>
      <c r="B491" s="948"/>
      <c r="C491" s="437"/>
      <c r="D491" s="656"/>
      <c r="E491" s="980"/>
      <c r="F491" s="763"/>
    </row>
    <row r="492" spans="1:6" ht="15.75" customHeight="1" thickBot="1" x14ac:dyDescent="0.25">
      <c r="A492" s="955"/>
      <c r="B492" s="949"/>
      <c r="C492" s="438"/>
      <c r="D492" s="659"/>
      <c r="E492" s="981"/>
      <c r="F492" s="763"/>
    </row>
    <row r="493" spans="1:6" ht="38.25" x14ac:dyDescent="0.2">
      <c r="A493" s="953" t="s">
        <v>338</v>
      </c>
      <c r="B493" s="947" t="s">
        <v>2024</v>
      </c>
      <c r="C493" s="417" t="s">
        <v>1626</v>
      </c>
      <c r="D493" s="654">
        <v>7</v>
      </c>
      <c r="E493" s="979">
        <v>7</v>
      </c>
      <c r="F493" s="763"/>
    </row>
    <row r="494" spans="1:6" x14ac:dyDescent="0.2">
      <c r="A494" s="954"/>
      <c r="B494" s="948"/>
      <c r="C494" s="24"/>
      <c r="D494" s="656"/>
      <c r="E494" s="980"/>
      <c r="F494" s="763"/>
    </row>
    <row r="495" spans="1:6" x14ac:dyDescent="0.2">
      <c r="A495" s="954"/>
      <c r="B495" s="948"/>
      <c r="C495" s="605"/>
      <c r="D495" s="656"/>
      <c r="E495" s="980"/>
      <c r="F495" s="763"/>
    </row>
    <row r="496" spans="1:6" x14ac:dyDescent="0.2">
      <c r="A496" s="954"/>
      <c r="B496" s="948"/>
      <c r="C496" s="655"/>
      <c r="D496" s="656"/>
      <c r="E496" s="980"/>
      <c r="F496" s="763"/>
    </row>
    <row r="497" spans="1:6" x14ac:dyDescent="0.2">
      <c r="A497" s="954"/>
      <c r="B497" s="948"/>
      <c r="C497" s="437"/>
      <c r="D497" s="656"/>
      <c r="E497" s="980"/>
      <c r="F497" s="763"/>
    </row>
    <row r="498" spans="1:6" x14ac:dyDescent="0.2">
      <c r="A498" s="954"/>
      <c r="B498" s="948"/>
      <c r="C498" s="437"/>
      <c r="D498" s="656"/>
      <c r="E498" s="980"/>
      <c r="F498" s="763"/>
    </row>
    <row r="499" spans="1:6" ht="13.5" thickBot="1" x14ac:dyDescent="0.25">
      <c r="A499" s="955"/>
      <c r="B499" s="949"/>
      <c r="C499" s="438"/>
      <c r="D499" s="659"/>
      <c r="E499" s="981"/>
      <c r="F499" s="763"/>
    </row>
    <row r="500" spans="1:6" ht="38.25" x14ac:dyDescent="0.2">
      <c r="A500" s="953" t="s">
        <v>339</v>
      </c>
      <c r="B500" s="947" t="s">
        <v>1854</v>
      </c>
      <c r="C500" s="417" t="s">
        <v>1626</v>
      </c>
      <c r="D500" s="654">
        <v>3</v>
      </c>
      <c r="E500" s="979">
        <v>3</v>
      </c>
      <c r="F500" s="763"/>
    </row>
    <row r="501" spans="1:6" ht="15" customHeight="1" x14ac:dyDescent="0.2">
      <c r="A501" s="954"/>
      <c r="B501" s="948"/>
      <c r="C501" s="24"/>
      <c r="D501" s="656"/>
      <c r="E501" s="980"/>
      <c r="F501" s="763"/>
    </row>
    <row r="502" spans="1:6" ht="15" customHeight="1" x14ac:dyDescent="0.2">
      <c r="A502" s="954"/>
      <c r="B502" s="948"/>
      <c r="C502" s="605"/>
      <c r="D502" s="656"/>
      <c r="E502" s="980"/>
      <c r="F502" s="763"/>
    </row>
    <row r="503" spans="1:6" ht="15" customHeight="1" x14ac:dyDescent="0.2">
      <c r="A503" s="954"/>
      <c r="B503" s="948"/>
      <c r="C503" s="655"/>
      <c r="D503" s="656"/>
      <c r="E503" s="980"/>
      <c r="F503" s="763"/>
    </row>
    <row r="504" spans="1:6" ht="15" customHeight="1" x14ac:dyDescent="0.2">
      <c r="A504" s="954"/>
      <c r="B504" s="948"/>
      <c r="C504" s="437"/>
      <c r="D504" s="656"/>
      <c r="E504" s="980"/>
      <c r="F504" s="763"/>
    </row>
    <row r="505" spans="1:6" ht="15" customHeight="1" x14ac:dyDescent="0.2">
      <c r="A505" s="954"/>
      <c r="B505" s="948"/>
      <c r="C505" s="437"/>
      <c r="D505" s="656"/>
      <c r="E505" s="980"/>
      <c r="F505" s="763"/>
    </row>
    <row r="506" spans="1:6" ht="15.75" customHeight="1" thickBot="1" x14ac:dyDescent="0.25">
      <c r="A506" s="955"/>
      <c r="B506" s="949"/>
      <c r="C506" s="438"/>
      <c r="D506" s="659"/>
      <c r="E506" s="981"/>
      <c r="F506" s="763"/>
    </row>
    <row r="507" spans="1:6" ht="38.25" x14ac:dyDescent="0.2">
      <c r="A507" s="953" t="s">
        <v>340</v>
      </c>
      <c r="B507" s="947" t="s">
        <v>758</v>
      </c>
      <c r="C507" s="417" t="s">
        <v>1626</v>
      </c>
      <c r="D507" s="654">
        <v>7</v>
      </c>
      <c r="E507" s="979">
        <v>7</v>
      </c>
      <c r="F507" s="763"/>
    </row>
    <row r="508" spans="1:6" x14ac:dyDescent="0.2">
      <c r="A508" s="954"/>
      <c r="B508" s="948"/>
      <c r="C508" s="24"/>
      <c r="D508" s="656"/>
      <c r="E508" s="980"/>
      <c r="F508" s="763"/>
    </row>
    <row r="509" spans="1:6" x14ac:dyDescent="0.2">
      <c r="A509" s="954"/>
      <c r="B509" s="948"/>
      <c r="C509" s="605"/>
      <c r="D509" s="656"/>
      <c r="E509" s="980"/>
      <c r="F509" s="763"/>
    </row>
    <row r="510" spans="1:6" x14ac:dyDescent="0.2">
      <c r="A510" s="954"/>
      <c r="B510" s="948"/>
      <c r="C510" s="655"/>
      <c r="D510" s="656"/>
      <c r="E510" s="980"/>
      <c r="F510" s="763"/>
    </row>
    <row r="511" spans="1:6" x14ac:dyDescent="0.2">
      <c r="A511" s="954"/>
      <c r="B511" s="948"/>
      <c r="C511" s="437"/>
      <c r="D511" s="656"/>
      <c r="E511" s="980"/>
      <c r="F511" s="763"/>
    </row>
    <row r="512" spans="1:6" x14ac:dyDescent="0.2">
      <c r="A512" s="954"/>
      <c r="B512" s="948"/>
      <c r="C512" s="437"/>
      <c r="D512" s="656"/>
      <c r="E512" s="980"/>
      <c r="F512" s="763"/>
    </row>
    <row r="513" spans="1:6" ht="13.5" thickBot="1" x14ac:dyDescent="0.25">
      <c r="A513" s="955"/>
      <c r="B513" s="949"/>
      <c r="C513" s="438"/>
      <c r="D513" s="659"/>
      <c r="E513" s="981"/>
      <c r="F513" s="763"/>
    </row>
    <row r="514" spans="1:6" ht="38.25" x14ac:dyDescent="0.2">
      <c r="A514" s="953" t="s">
        <v>341</v>
      </c>
      <c r="B514" s="947" t="s">
        <v>759</v>
      </c>
      <c r="C514" s="417" t="s">
        <v>1626</v>
      </c>
      <c r="D514" s="418">
        <v>5</v>
      </c>
      <c r="E514" s="979">
        <v>5</v>
      </c>
      <c r="F514" s="763"/>
    </row>
    <row r="515" spans="1:6" ht="15" customHeight="1" x14ac:dyDescent="0.2">
      <c r="A515" s="954"/>
      <c r="B515" s="948"/>
      <c r="C515" s="24"/>
      <c r="D515" s="419"/>
      <c r="E515" s="980"/>
      <c r="F515" s="763"/>
    </row>
    <row r="516" spans="1:6" ht="15" customHeight="1" x14ac:dyDescent="0.2">
      <c r="A516" s="954"/>
      <c r="B516" s="948"/>
      <c r="C516" s="605"/>
      <c r="D516" s="419"/>
      <c r="E516" s="980"/>
      <c r="F516" s="763"/>
    </row>
    <row r="517" spans="1:6" ht="15" customHeight="1" x14ac:dyDescent="0.2">
      <c r="A517" s="954"/>
      <c r="B517" s="948"/>
      <c r="C517" s="655"/>
      <c r="D517" s="656"/>
      <c r="E517" s="980"/>
      <c r="F517" s="763"/>
    </row>
    <row r="518" spans="1:6" ht="15" customHeight="1" x14ac:dyDescent="0.2">
      <c r="A518" s="954"/>
      <c r="B518" s="948"/>
      <c r="C518" s="437"/>
      <c r="D518" s="419"/>
      <c r="E518" s="980"/>
      <c r="F518" s="763"/>
    </row>
    <row r="519" spans="1:6" ht="15" customHeight="1" x14ac:dyDescent="0.2">
      <c r="A519" s="954"/>
      <c r="B519" s="948"/>
      <c r="C519" s="437"/>
      <c r="D519" s="419"/>
      <c r="E519" s="980"/>
      <c r="F519" s="763"/>
    </row>
    <row r="520" spans="1:6" ht="15.75" customHeight="1" thickBot="1" x14ac:dyDescent="0.25">
      <c r="A520" s="955"/>
      <c r="B520" s="949"/>
      <c r="C520" s="438"/>
      <c r="D520" s="20"/>
      <c r="E520" s="981"/>
      <c r="F520" s="763"/>
    </row>
    <row r="521" spans="1:6" ht="38.25" x14ac:dyDescent="0.2">
      <c r="A521" s="953" t="s">
        <v>342</v>
      </c>
      <c r="B521" s="947" t="s">
        <v>760</v>
      </c>
      <c r="C521" s="417" t="s">
        <v>1626</v>
      </c>
      <c r="D521" s="418">
        <v>6</v>
      </c>
      <c r="E521" s="979">
        <v>6</v>
      </c>
      <c r="F521" s="763"/>
    </row>
    <row r="522" spans="1:6" ht="15" customHeight="1" x14ac:dyDescent="0.2">
      <c r="A522" s="954"/>
      <c r="B522" s="948"/>
      <c r="C522" s="24"/>
      <c r="D522" s="419"/>
      <c r="E522" s="980"/>
      <c r="F522" s="763"/>
    </row>
    <row r="523" spans="1:6" ht="15" customHeight="1" x14ac:dyDescent="0.2">
      <c r="A523" s="954"/>
      <c r="B523" s="948"/>
      <c r="C523" s="605"/>
      <c r="D523" s="419"/>
      <c r="E523" s="980"/>
      <c r="F523" s="763"/>
    </row>
    <row r="524" spans="1:6" ht="15" customHeight="1" x14ac:dyDescent="0.2">
      <c r="A524" s="954"/>
      <c r="B524" s="948"/>
      <c r="C524" s="655"/>
      <c r="D524" s="656"/>
      <c r="E524" s="980"/>
      <c r="F524" s="763"/>
    </row>
    <row r="525" spans="1:6" ht="15" customHeight="1" x14ac:dyDescent="0.2">
      <c r="A525" s="954"/>
      <c r="B525" s="948"/>
      <c r="C525" s="437"/>
      <c r="D525" s="419"/>
      <c r="E525" s="980"/>
      <c r="F525" s="763"/>
    </row>
    <row r="526" spans="1:6" ht="15" customHeight="1" x14ac:dyDescent="0.2">
      <c r="A526" s="954"/>
      <c r="B526" s="948"/>
      <c r="C526" s="437"/>
      <c r="D526" s="419"/>
      <c r="E526" s="980"/>
      <c r="F526" s="763"/>
    </row>
    <row r="527" spans="1:6" ht="15.75" customHeight="1" thickBot="1" x14ac:dyDescent="0.25">
      <c r="A527" s="955"/>
      <c r="B527" s="949"/>
      <c r="C527" s="438"/>
      <c r="D527" s="20"/>
      <c r="E527" s="981"/>
      <c r="F527" s="763"/>
    </row>
    <row r="528" spans="1:6" ht="38.25" x14ac:dyDescent="0.2">
      <c r="A528" s="953" t="s">
        <v>343</v>
      </c>
      <c r="B528" s="947" t="s">
        <v>761</v>
      </c>
      <c r="C528" s="417" t="s">
        <v>1626</v>
      </c>
      <c r="D528" s="418">
        <v>6</v>
      </c>
      <c r="E528" s="979">
        <v>6</v>
      </c>
      <c r="F528" s="763"/>
    </row>
    <row r="529" spans="1:6" ht="15" customHeight="1" x14ac:dyDescent="0.2">
      <c r="A529" s="954"/>
      <c r="B529" s="948"/>
      <c r="C529" s="24"/>
      <c r="D529" s="419"/>
      <c r="E529" s="980"/>
      <c r="F529" s="763"/>
    </row>
    <row r="530" spans="1:6" ht="15" customHeight="1" x14ac:dyDescent="0.2">
      <c r="A530" s="954"/>
      <c r="B530" s="948"/>
      <c r="C530" s="605"/>
      <c r="D530" s="419"/>
      <c r="E530" s="980"/>
      <c r="F530" s="763"/>
    </row>
    <row r="531" spans="1:6" ht="15" customHeight="1" x14ac:dyDescent="0.2">
      <c r="A531" s="954"/>
      <c r="B531" s="948"/>
      <c r="C531" s="655"/>
      <c r="D531" s="656"/>
      <c r="E531" s="980"/>
      <c r="F531" s="765" t="s">
        <v>360</v>
      </c>
    </row>
    <row r="532" spans="1:6" ht="15" customHeight="1" x14ac:dyDescent="0.2">
      <c r="A532" s="954"/>
      <c r="B532" s="948"/>
      <c r="C532" s="437"/>
      <c r="D532" s="419"/>
      <c r="E532" s="980"/>
      <c r="F532" s="765" t="s">
        <v>359</v>
      </c>
    </row>
    <row r="533" spans="1:6" ht="15" customHeight="1" x14ac:dyDescent="0.2">
      <c r="A533" s="954"/>
      <c r="B533" s="948"/>
      <c r="C533" s="437"/>
      <c r="D533" s="419"/>
      <c r="E533" s="980"/>
      <c r="F533" s="765" t="s">
        <v>780</v>
      </c>
    </row>
    <row r="534" spans="1:6" ht="15.75" customHeight="1" thickBot="1" x14ac:dyDescent="0.25">
      <c r="A534" s="955"/>
      <c r="B534" s="949"/>
      <c r="C534" s="438"/>
      <c r="D534" s="20"/>
      <c r="E534" s="981"/>
      <c r="F534" s="763"/>
    </row>
    <row r="535" spans="1:6" ht="38.25" x14ac:dyDescent="0.2">
      <c r="A535" s="953" t="s">
        <v>344</v>
      </c>
      <c r="B535" s="947" t="s">
        <v>762</v>
      </c>
      <c r="C535" s="417" t="s">
        <v>1626</v>
      </c>
      <c r="D535" s="418">
        <v>0</v>
      </c>
      <c r="E535" s="979">
        <v>0</v>
      </c>
      <c r="F535" s="763"/>
    </row>
    <row r="536" spans="1:6" ht="15" customHeight="1" x14ac:dyDescent="0.2">
      <c r="A536" s="954"/>
      <c r="B536" s="948"/>
      <c r="C536" s="24"/>
      <c r="D536" s="419"/>
      <c r="E536" s="980"/>
      <c r="F536" s="763"/>
    </row>
    <row r="537" spans="1:6" ht="15" customHeight="1" x14ac:dyDescent="0.2">
      <c r="A537" s="954"/>
      <c r="B537" s="948"/>
      <c r="C537" s="605"/>
      <c r="D537" s="419"/>
      <c r="E537" s="980"/>
      <c r="F537" s="763"/>
    </row>
    <row r="538" spans="1:6" ht="15" customHeight="1" x14ac:dyDescent="0.2">
      <c r="A538" s="954"/>
      <c r="B538" s="948"/>
      <c r="C538" s="655"/>
      <c r="D538" s="419"/>
      <c r="E538" s="980"/>
      <c r="F538" s="763"/>
    </row>
    <row r="539" spans="1:6" ht="15" customHeight="1" x14ac:dyDescent="0.2">
      <c r="A539" s="954"/>
      <c r="B539" s="948"/>
      <c r="C539" s="437"/>
      <c r="D539" s="419"/>
      <c r="E539" s="980"/>
      <c r="F539" s="763"/>
    </row>
    <row r="540" spans="1:6" ht="15" customHeight="1" x14ac:dyDescent="0.2">
      <c r="A540" s="954"/>
      <c r="B540" s="948"/>
      <c r="C540" s="437"/>
      <c r="D540" s="419"/>
      <c r="E540" s="980"/>
      <c r="F540" s="763"/>
    </row>
    <row r="541" spans="1:6" ht="15.75" customHeight="1" thickBot="1" x14ac:dyDescent="0.25">
      <c r="A541" s="955"/>
      <c r="B541" s="949"/>
      <c r="C541" s="438"/>
      <c r="D541" s="20"/>
      <c r="E541" s="981"/>
      <c r="F541" s="763"/>
    </row>
    <row r="542" spans="1:6" ht="38.25" x14ac:dyDescent="0.2">
      <c r="A542" s="953" t="s">
        <v>345</v>
      </c>
      <c r="B542" s="947" t="s">
        <v>1628</v>
      </c>
      <c r="C542" s="417" t="s">
        <v>1626</v>
      </c>
      <c r="D542" s="418">
        <v>7</v>
      </c>
      <c r="E542" s="979">
        <v>7</v>
      </c>
      <c r="F542" s="763"/>
    </row>
    <row r="543" spans="1:6" x14ac:dyDescent="0.2">
      <c r="A543" s="954"/>
      <c r="B543" s="948"/>
      <c r="C543" s="24"/>
      <c r="D543" s="419"/>
      <c r="E543" s="980"/>
      <c r="F543" s="763"/>
    </row>
    <row r="544" spans="1:6" x14ac:dyDescent="0.2">
      <c r="A544" s="954"/>
      <c r="B544" s="948"/>
      <c r="C544" s="605"/>
      <c r="D544" s="419"/>
      <c r="E544" s="980"/>
      <c r="F544" s="763"/>
    </row>
    <row r="545" spans="1:6" x14ac:dyDescent="0.2">
      <c r="A545" s="954"/>
      <c r="B545" s="948"/>
      <c r="C545" s="655"/>
      <c r="D545" s="656"/>
      <c r="E545" s="980"/>
      <c r="F545" s="763"/>
    </row>
    <row r="546" spans="1:6" x14ac:dyDescent="0.2">
      <c r="A546" s="954"/>
      <c r="B546" s="948"/>
      <c r="C546" s="437"/>
      <c r="D546" s="419"/>
      <c r="E546" s="980"/>
      <c r="F546" s="763"/>
    </row>
    <row r="547" spans="1:6" x14ac:dyDescent="0.2">
      <c r="A547" s="954"/>
      <c r="B547" s="948"/>
      <c r="C547" s="437"/>
      <c r="D547" s="419"/>
      <c r="E547" s="980"/>
      <c r="F547" s="763"/>
    </row>
    <row r="548" spans="1:6" ht="13.5" thickBot="1" x14ac:dyDescent="0.25">
      <c r="A548" s="955"/>
      <c r="B548" s="949"/>
      <c r="C548" s="438"/>
      <c r="D548" s="20"/>
      <c r="E548" s="981"/>
      <c r="F548" s="763"/>
    </row>
    <row r="549" spans="1:6" ht="51" customHeight="1" x14ac:dyDescent="0.2">
      <c r="A549" s="953" t="s">
        <v>346</v>
      </c>
      <c r="B549" s="947" t="s">
        <v>1627</v>
      </c>
      <c r="C549" s="417" t="s">
        <v>1626</v>
      </c>
      <c r="D549" s="418">
        <v>5</v>
      </c>
      <c r="E549" s="979">
        <v>5</v>
      </c>
      <c r="F549" s="763"/>
    </row>
    <row r="550" spans="1:6" ht="15" customHeight="1" x14ac:dyDescent="0.2">
      <c r="A550" s="954"/>
      <c r="B550" s="948"/>
      <c r="C550" s="437"/>
      <c r="D550" s="419"/>
      <c r="E550" s="980"/>
      <c r="F550" s="763"/>
    </row>
    <row r="551" spans="1:6" ht="15" customHeight="1" x14ac:dyDescent="0.2">
      <c r="A551" s="954"/>
      <c r="B551" s="948"/>
      <c r="C551" s="605"/>
      <c r="D551" s="419"/>
      <c r="E551" s="980"/>
      <c r="F551" s="763"/>
    </row>
    <row r="552" spans="1:6" ht="15" customHeight="1" x14ac:dyDescent="0.2">
      <c r="A552" s="954"/>
      <c r="B552" s="948"/>
      <c r="C552" s="437"/>
      <c r="D552" s="419"/>
      <c r="E552" s="980"/>
      <c r="F552" s="763"/>
    </row>
    <row r="553" spans="1:6" ht="15" customHeight="1" x14ac:dyDescent="0.2">
      <c r="A553" s="954"/>
      <c r="B553" s="948"/>
      <c r="C553" s="437"/>
      <c r="D553" s="419"/>
      <c r="E553" s="980"/>
      <c r="F553" s="763"/>
    </row>
    <row r="554" spans="1:6" ht="15" customHeight="1" x14ac:dyDescent="0.2">
      <c r="A554" s="954"/>
      <c r="B554" s="948"/>
      <c r="C554" s="437"/>
      <c r="D554" s="419"/>
      <c r="E554" s="980"/>
      <c r="F554" s="763"/>
    </row>
    <row r="555" spans="1:6" ht="15.75" customHeight="1" thickBot="1" x14ac:dyDescent="0.25">
      <c r="A555" s="955"/>
      <c r="B555" s="949"/>
      <c r="C555" s="438"/>
      <c r="D555" s="20"/>
      <c r="E555" s="981"/>
      <c r="F555" s="763"/>
    </row>
    <row r="556" spans="1:6" ht="38.25" x14ac:dyDescent="0.2">
      <c r="A556" s="953" t="s">
        <v>347</v>
      </c>
      <c r="B556" s="947" t="s">
        <v>763</v>
      </c>
      <c r="C556" s="417" t="s">
        <v>1626</v>
      </c>
      <c r="D556" s="418">
        <v>0</v>
      </c>
      <c r="E556" s="979">
        <v>0</v>
      </c>
      <c r="F556" s="763"/>
    </row>
    <row r="557" spans="1:6" ht="15" customHeight="1" x14ac:dyDescent="0.2">
      <c r="A557" s="954"/>
      <c r="B557" s="948"/>
      <c r="C557" s="24"/>
      <c r="D557" s="419"/>
      <c r="E557" s="980"/>
      <c r="F557" s="763"/>
    </row>
    <row r="558" spans="1:6" ht="15" customHeight="1" x14ac:dyDescent="0.2">
      <c r="A558" s="954"/>
      <c r="B558" s="948"/>
      <c r="C558" s="605"/>
      <c r="D558" s="419"/>
      <c r="E558" s="980"/>
      <c r="F558" s="763"/>
    </row>
    <row r="559" spans="1:6" ht="15" customHeight="1" x14ac:dyDescent="0.2">
      <c r="A559" s="954"/>
      <c r="B559" s="948"/>
      <c r="C559" s="655"/>
      <c r="D559" s="419"/>
      <c r="E559" s="980"/>
      <c r="F559" s="763"/>
    </row>
    <row r="560" spans="1:6" ht="15" customHeight="1" x14ac:dyDescent="0.2">
      <c r="A560" s="954"/>
      <c r="B560" s="948"/>
      <c r="C560" s="437"/>
      <c r="D560" s="419"/>
      <c r="E560" s="980"/>
      <c r="F560" s="763"/>
    </row>
    <row r="561" spans="1:6" ht="15" customHeight="1" x14ac:dyDescent="0.2">
      <c r="A561" s="954"/>
      <c r="B561" s="948"/>
      <c r="C561" s="437"/>
      <c r="D561" s="419"/>
      <c r="E561" s="980"/>
      <c r="F561" s="763"/>
    </row>
    <row r="562" spans="1:6" ht="15.75" customHeight="1" thickBot="1" x14ac:dyDescent="0.25">
      <c r="A562" s="955"/>
      <c r="B562" s="949"/>
      <c r="C562" s="438"/>
      <c r="D562" s="20"/>
      <c r="E562" s="981"/>
      <c r="F562" s="763"/>
    </row>
    <row r="563" spans="1:6" ht="38.25" x14ac:dyDescent="0.2">
      <c r="A563" s="953" t="s">
        <v>348</v>
      </c>
      <c r="B563" s="947" t="s">
        <v>1629</v>
      </c>
      <c r="C563" s="417" t="s">
        <v>1626</v>
      </c>
      <c r="D563" s="667">
        <v>7</v>
      </c>
      <c r="E563" s="979">
        <v>7</v>
      </c>
      <c r="F563" s="763"/>
    </row>
    <row r="564" spans="1:6" x14ac:dyDescent="0.2">
      <c r="A564" s="954"/>
      <c r="B564" s="948"/>
      <c r="C564" s="24"/>
      <c r="D564" s="668"/>
      <c r="E564" s="980"/>
      <c r="F564" s="763"/>
    </row>
    <row r="565" spans="1:6" x14ac:dyDescent="0.2">
      <c r="A565" s="954"/>
      <c r="B565" s="948"/>
      <c r="C565" s="605"/>
      <c r="D565" s="669"/>
      <c r="E565" s="980"/>
      <c r="F565" s="763"/>
    </row>
    <row r="566" spans="1:6" x14ac:dyDescent="0.2">
      <c r="A566" s="954"/>
      <c r="B566" s="948"/>
      <c r="C566" s="655"/>
      <c r="D566" s="669"/>
      <c r="E566" s="980"/>
      <c r="F566" s="763"/>
    </row>
    <row r="567" spans="1:6" x14ac:dyDescent="0.2">
      <c r="A567" s="954"/>
      <c r="B567" s="948"/>
      <c r="C567" s="437"/>
      <c r="D567" s="669"/>
      <c r="E567" s="980"/>
      <c r="F567" s="763"/>
    </row>
    <row r="568" spans="1:6" x14ac:dyDescent="0.2">
      <c r="A568" s="954"/>
      <c r="B568" s="948"/>
      <c r="C568" s="437"/>
      <c r="D568" s="669"/>
      <c r="E568" s="980"/>
      <c r="F568" s="763"/>
    </row>
    <row r="569" spans="1:6" ht="13.5" thickBot="1" x14ac:dyDescent="0.25">
      <c r="A569" s="955"/>
      <c r="B569" s="949"/>
      <c r="C569" s="438"/>
      <c r="D569" s="670"/>
      <c r="E569" s="981"/>
      <c r="F569" s="766"/>
    </row>
    <row r="570" spans="1:6" x14ac:dyDescent="0.2">
      <c r="A570" s="944" t="s">
        <v>349</v>
      </c>
      <c r="B570" s="947" t="s">
        <v>765</v>
      </c>
      <c r="C570" s="417" t="s">
        <v>571</v>
      </c>
      <c r="D570" s="667">
        <v>0</v>
      </c>
      <c r="E570" s="973">
        <v>5</v>
      </c>
      <c r="F570" s="767"/>
    </row>
    <row r="571" spans="1:6" x14ac:dyDescent="0.2">
      <c r="A571" s="945"/>
      <c r="B571" s="948"/>
      <c r="C571" s="24" t="s">
        <v>572</v>
      </c>
      <c r="D571" s="668">
        <v>0</v>
      </c>
      <c r="E571" s="974"/>
      <c r="F571" s="767"/>
    </row>
    <row r="572" spans="1:6" x14ac:dyDescent="0.2">
      <c r="A572" s="945"/>
      <c r="B572" s="948"/>
      <c r="C572" s="671">
        <v>0</v>
      </c>
      <c r="D572" s="669">
        <v>0</v>
      </c>
      <c r="E572" s="974"/>
      <c r="F572" s="767"/>
    </row>
    <row r="573" spans="1:6" x14ac:dyDescent="0.2">
      <c r="A573" s="945"/>
      <c r="B573" s="948"/>
      <c r="C573" s="655" t="s">
        <v>393</v>
      </c>
      <c r="D573" s="669">
        <v>2</v>
      </c>
      <c r="E573" s="974"/>
      <c r="F573" s="767"/>
    </row>
    <row r="574" spans="1:6" x14ac:dyDescent="0.2">
      <c r="A574" s="945"/>
      <c r="B574" s="948"/>
      <c r="C574" s="437" t="s">
        <v>394</v>
      </c>
      <c r="D574" s="669">
        <v>3</v>
      </c>
      <c r="E574" s="974"/>
      <c r="F574" s="767"/>
    </row>
    <row r="575" spans="1:6" x14ac:dyDescent="0.2">
      <c r="A575" s="945"/>
      <c r="B575" s="948"/>
      <c r="C575" s="437" t="s">
        <v>395</v>
      </c>
      <c r="D575" s="669">
        <v>4</v>
      </c>
      <c r="E575" s="974"/>
      <c r="F575" s="767"/>
    </row>
    <row r="576" spans="1:6" ht="13.5" thickBot="1" x14ac:dyDescent="0.25">
      <c r="A576" s="946"/>
      <c r="B576" s="949"/>
      <c r="C576" s="438" t="s">
        <v>396</v>
      </c>
      <c r="D576" s="670">
        <v>5</v>
      </c>
      <c r="E576" s="975"/>
      <c r="F576" s="767"/>
    </row>
    <row r="577" spans="1:6" x14ac:dyDescent="0.2">
      <c r="A577" s="953" t="s">
        <v>350</v>
      </c>
      <c r="B577" s="947" t="s">
        <v>1855</v>
      </c>
      <c r="C577" s="672" t="s">
        <v>571</v>
      </c>
      <c r="D577" s="667">
        <v>0</v>
      </c>
      <c r="E577" s="973">
        <v>5</v>
      </c>
      <c r="F577" s="767"/>
    </row>
    <row r="578" spans="1:6" x14ac:dyDescent="0.2">
      <c r="A578" s="954"/>
      <c r="B578" s="948"/>
      <c r="C578" s="24" t="s">
        <v>572</v>
      </c>
      <c r="D578" s="668">
        <v>0</v>
      </c>
      <c r="E578" s="974"/>
      <c r="F578" s="767"/>
    </row>
    <row r="579" spans="1:6" x14ac:dyDescent="0.2">
      <c r="A579" s="954"/>
      <c r="B579" s="948"/>
      <c r="C579" s="671">
        <v>0</v>
      </c>
      <c r="D579" s="669">
        <v>0</v>
      </c>
      <c r="E579" s="974"/>
      <c r="F579" s="767"/>
    </row>
    <row r="580" spans="1:6" x14ac:dyDescent="0.2">
      <c r="A580" s="954"/>
      <c r="B580" s="948"/>
      <c r="C580" s="655" t="s">
        <v>393</v>
      </c>
      <c r="D580" s="669">
        <v>2</v>
      </c>
      <c r="E580" s="974"/>
      <c r="F580" s="767"/>
    </row>
    <row r="581" spans="1:6" x14ac:dyDescent="0.2">
      <c r="A581" s="954"/>
      <c r="B581" s="948"/>
      <c r="C581" s="437" t="s">
        <v>394</v>
      </c>
      <c r="D581" s="669">
        <v>3</v>
      </c>
      <c r="E581" s="974"/>
      <c r="F581" s="767"/>
    </row>
    <row r="582" spans="1:6" x14ac:dyDescent="0.2">
      <c r="A582" s="954"/>
      <c r="B582" s="948"/>
      <c r="C582" s="437" t="s">
        <v>395</v>
      </c>
      <c r="D582" s="669">
        <v>4</v>
      </c>
      <c r="E582" s="974"/>
      <c r="F582" s="767"/>
    </row>
    <row r="583" spans="1:6" ht="13.5" thickBot="1" x14ac:dyDescent="0.25">
      <c r="A583" s="955"/>
      <c r="B583" s="949"/>
      <c r="C583" s="438" t="s">
        <v>396</v>
      </c>
      <c r="D583" s="670">
        <v>5</v>
      </c>
      <c r="E583" s="975"/>
      <c r="F583" s="767"/>
    </row>
    <row r="584" spans="1:6" x14ac:dyDescent="0.2">
      <c r="A584" s="953" t="s">
        <v>351</v>
      </c>
      <c r="B584" s="947" t="s">
        <v>766</v>
      </c>
      <c r="C584" s="672" t="s">
        <v>571</v>
      </c>
      <c r="D584" s="667">
        <v>0</v>
      </c>
      <c r="E584" s="973">
        <v>5</v>
      </c>
      <c r="F584" s="767"/>
    </row>
    <row r="585" spans="1:6" x14ac:dyDescent="0.2">
      <c r="A585" s="954"/>
      <c r="B585" s="948"/>
      <c r="C585" s="24" t="s">
        <v>572</v>
      </c>
      <c r="D585" s="668">
        <v>0</v>
      </c>
      <c r="E585" s="974"/>
      <c r="F585" s="767"/>
    </row>
    <row r="586" spans="1:6" x14ac:dyDescent="0.2">
      <c r="A586" s="954"/>
      <c r="B586" s="948"/>
      <c r="C586" s="671">
        <v>0</v>
      </c>
      <c r="D586" s="669">
        <v>0</v>
      </c>
      <c r="E586" s="974"/>
      <c r="F586" s="767"/>
    </row>
    <row r="587" spans="1:6" x14ac:dyDescent="0.2">
      <c r="A587" s="954"/>
      <c r="B587" s="948"/>
      <c r="C587" s="655" t="s">
        <v>844</v>
      </c>
      <c r="D587" s="669">
        <v>5</v>
      </c>
      <c r="E587" s="974"/>
      <c r="F587" s="767"/>
    </row>
    <row r="588" spans="1:6" ht="13.5" thickBot="1" x14ac:dyDescent="0.25">
      <c r="A588" s="955"/>
      <c r="B588" s="949"/>
      <c r="C588" s="673" t="s">
        <v>29</v>
      </c>
      <c r="D588" s="674">
        <v>3</v>
      </c>
      <c r="E588" s="975"/>
      <c r="F588" s="767"/>
    </row>
    <row r="589" spans="1:6" x14ac:dyDescent="0.2">
      <c r="A589" s="953" t="s">
        <v>352</v>
      </c>
      <c r="B589" s="947" t="s">
        <v>767</v>
      </c>
      <c r="C589" s="653" t="s">
        <v>845</v>
      </c>
      <c r="D589" s="675">
        <v>0</v>
      </c>
      <c r="E589" s="979">
        <v>10</v>
      </c>
      <c r="F589" s="762"/>
    </row>
    <row r="590" spans="1:6" x14ac:dyDescent="0.2">
      <c r="A590" s="954"/>
      <c r="B590" s="948"/>
      <c r="C590" s="676" t="s">
        <v>768</v>
      </c>
      <c r="D590" s="668">
        <v>1</v>
      </c>
      <c r="E590" s="980"/>
      <c r="F590" s="763"/>
    </row>
    <row r="591" spans="1:6" x14ac:dyDescent="0.2">
      <c r="A591" s="954"/>
      <c r="B591" s="948"/>
      <c r="C591" s="676" t="s">
        <v>769</v>
      </c>
      <c r="D591" s="668">
        <v>1</v>
      </c>
      <c r="E591" s="980"/>
      <c r="F591" s="763"/>
    </row>
    <row r="592" spans="1:6" x14ac:dyDescent="0.2">
      <c r="A592" s="954"/>
      <c r="B592" s="948"/>
      <c r="C592" s="676" t="s">
        <v>1856</v>
      </c>
      <c r="D592" s="668">
        <v>2</v>
      </c>
      <c r="E592" s="980"/>
      <c r="F592" s="763"/>
    </row>
    <row r="593" spans="1:6" x14ac:dyDescent="0.2">
      <c r="A593" s="954"/>
      <c r="B593" s="948"/>
      <c r="C593" s="676" t="s">
        <v>770</v>
      </c>
      <c r="D593" s="668">
        <v>3</v>
      </c>
      <c r="E593" s="980"/>
      <c r="F593" s="763"/>
    </row>
    <row r="594" spans="1:6" x14ac:dyDescent="0.2">
      <c r="A594" s="954"/>
      <c r="B594" s="948"/>
      <c r="C594" s="676" t="s">
        <v>771</v>
      </c>
      <c r="D594" s="668">
        <v>3</v>
      </c>
      <c r="E594" s="980"/>
      <c r="F594" s="763"/>
    </row>
    <row r="595" spans="1:6" ht="25.5" x14ac:dyDescent="0.2">
      <c r="A595" s="954"/>
      <c r="B595" s="948"/>
      <c r="C595" s="676" t="s">
        <v>1867</v>
      </c>
      <c r="D595" s="668">
        <v>4</v>
      </c>
      <c r="E595" s="980"/>
      <c r="F595" s="763"/>
    </row>
    <row r="596" spans="1:6" x14ac:dyDescent="0.2">
      <c r="A596" s="954"/>
      <c r="B596" s="948"/>
      <c r="C596" s="676" t="s">
        <v>1858</v>
      </c>
      <c r="D596" s="668">
        <v>5</v>
      </c>
      <c r="E596" s="980"/>
      <c r="F596" s="765" t="s">
        <v>1630</v>
      </c>
    </row>
    <row r="597" spans="1:6" x14ac:dyDescent="0.2">
      <c r="A597" s="954"/>
      <c r="B597" s="948"/>
      <c r="C597" s="676" t="s">
        <v>1859</v>
      </c>
      <c r="D597" s="668">
        <v>6</v>
      </c>
      <c r="E597" s="980"/>
      <c r="F597" s="765" t="s">
        <v>1631</v>
      </c>
    </row>
    <row r="598" spans="1:6" x14ac:dyDescent="0.2">
      <c r="A598" s="954"/>
      <c r="B598" s="948"/>
      <c r="C598" s="676" t="s">
        <v>1860</v>
      </c>
      <c r="D598" s="668">
        <v>6</v>
      </c>
      <c r="E598" s="980"/>
      <c r="F598" s="765" t="s">
        <v>1632</v>
      </c>
    </row>
    <row r="599" spans="1:6" ht="25.5" x14ac:dyDescent="0.2">
      <c r="A599" s="954"/>
      <c r="B599" s="948"/>
      <c r="C599" s="676" t="s">
        <v>1862</v>
      </c>
      <c r="D599" s="668">
        <v>7</v>
      </c>
      <c r="E599" s="980"/>
      <c r="F599" s="763"/>
    </row>
    <row r="600" spans="1:6" x14ac:dyDescent="0.2">
      <c r="A600" s="954"/>
      <c r="B600" s="948"/>
      <c r="C600" s="676" t="s">
        <v>1863</v>
      </c>
      <c r="D600" s="668">
        <v>8</v>
      </c>
      <c r="E600" s="980"/>
      <c r="F600" s="763"/>
    </row>
    <row r="601" spans="1:6" ht="25.5" x14ac:dyDescent="0.2">
      <c r="A601" s="954"/>
      <c r="B601" s="948"/>
      <c r="C601" s="676" t="s">
        <v>1864</v>
      </c>
      <c r="D601" s="668">
        <v>9</v>
      </c>
      <c r="E601" s="980"/>
      <c r="F601" s="763"/>
    </row>
    <row r="602" spans="1:6" x14ac:dyDescent="0.2">
      <c r="A602" s="954"/>
      <c r="B602" s="948"/>
      <c r="C602" s="676" t="s">
        <v>1865</v>
      </c>
      <c r="D602" s="668">
        <v>9</v>
      </c>
      <c r="E602" s="980"/>
      <c r="F602" s="763"/>
    </row>
    <row r="603" spans="1:6" ht="25.5" x14ac:dyDescent="0.2">
      <c r="A603" s="954"/>
      <c r="B603" s="948"/>
      <c r="C603" s="676" t="s">
        <v>1866</v>
      </c>
      <c r="D603" s="668">
        <v>10</v>
      </c>
      <c r="E603" s="980"/>
      <c r="F603" s="763"/>
    </row>
    <row r="604" spans="1:6" ht="13.5" thickBot="1" x14ac:dyDescent="0.25">
      <c r="A604" s="955"/>
      <c r="B604" s="949"/>
      <c r="C604" s="677" t="s">
        <v>577</v>
      </c>
      <c r="D604" s="670">
        <v>0</v>
      </c>
      <c r="E604" s="981"/>
      <c r="F604" s="766"/>
    </row>
    <row r="605" spans="1:6" x14ac:dyDescent="0.2">
      <c r="A605" s="953" t="s">
        <v>353</v>
      </c>
      <c r="B605" s="947" t="s">
        <v>772</v>
      </c>
      <c r="C605" s="417" t="s">
        <v>571</v>
      </c>
      <c r="D605" s="675">
        <v>0</v>
      </c>
      <c r="E605" s="973">
        <v>4</v>
      </c>
    </row>
    <row r="606" spans="1:6" x14ac:dyDescent="0.2">
      <c r="A606" s="954"/>
      <c r="B606" s="948"/>
      <c r="C606" s="24" t="s">
        <v>572</v>
      </c>
      <c r="D606" s="668">
        <v>0</v>
      </c>
      <c r="E606" s="974"/>
    </row>
    <row r="607" spans="1:6" x14ac:dyDescent="0.2">
      <c r="A607" s="954"/>
      <c r="B607" s="948"/>
      <c r="C607" s="24" t="s">
        <v>846</v>
      </c>
      <c r="D607" s="668">
        <v>1</v>
      </c>
      <c r="E607" s="974"/>
    </row>
    <row r="608" spans="1:6" x14ac:dyDescent="0.2">
      <c r="A608" s="954"/>
      <c r="B608" s="948"/>
      <c r="C608" s="24" t="s">
        <v>847</v>
      </c>
      <c r="D608" s="668">
        <v>3</v>
      </c>
      <c r="E608" s="974"/>
    </row>
    <row r="609" spans="1:5" ht="60" customHeight="1" thickBot="1" x14ac:dyDescent="0.25">
      <c r="A609" s="955"/>
      <c r="B609" s="949"/>
      <c r="C609" s="621" t="s">
        <v>848</v>
      </c>
      <c r="D609" s="670">
        <v>4</v>
      </c>
      <c r="E609" s="975"/>
    </row>
    <row r="610" spans="1:5" x14ac:dyDescent="0.2">
      <c r="A610" s="953" t="s">
        <v>367</v>
      </c>
      <c r="B610" s="947" t="s">
        <v>773</v>
      </c>
      <c r="C610" s="417" t="s">
        <v>571</v>
      </c>
      <c r="D610" s="675">
        <v>0</v>
      </c>
      <c r="E610" s="973">
        <v>5</v>
      </c>
    </row>
    <row r="611" spans="1:5" x14ac:dyDescent="0.2">
      <c r="A611" s="954"/>
      <c r="B611" s="948"/>
      <c r="C611" s="24" t="s">
        <v>572</v>
      </c>
      <c r="D611" s="668">
        <v>0</v>
      </c>
      <c r="E611" s="974"/>
    </row>
    <row r="612" spans="1:5" x14ac:dyDescent="0.2">
      <c r="A612" s="954"/>
      <c r="B612" s="948"/>
      <c r="C612" s="437" t="s">
        <v>2057</v>
      </c>
      <c r="D612" s="668">
        <v>0</v>
      </c>
      <c r="E612" s="974"/>
    </row>
    <row r="613" spans="1:5" x14ac:dyDescent="0.2">
      <c r="A613" s="954"/>
      <c r="B613" s="948"/>
      <c r="C613" s="437" t="s">
        <v>30</v>
      </c>
      <c r="D613" s="668">
        <v>1</v>
      </c>
      <c r="E613" s="974"/>
    </row>
    <row r="614" spans="1:5" x14ac:dyDescent="0.2">
      <c r="A614" s="954"/>
      <c r="B614" s="948"/>
      <c r="C614" s="437" t="s">
        <v>31</v>
      </c>
      <c r="D614" s="668">
        <v>2</v>
      </c>
      <c r="E614" s="974"/>
    </row>
    <row r="615" spans="1:5" x14ac:dyDescent="0.2">
      <c r="A615" s="954"/>
      <c r="B615" s="948"/>
      <c r="C615" s="437" t="s">
        <v>32</v>
      </c>
      <c r="D615" s="668">
        <v>3</v>
      </c>
      <c r="E615" s="974"/>
    </row>
    <row r="616" spans="1:5" x14ac:dyDescent="0.2">
      <c r="A616" s="954"/>
      <c r="B616" s="948"/>
      <c r="C616" s="437" t="s">
        <v>33</v>
      </c>
      <c r="D616" s="668">
        <v>4</v>
      </c>
      <c r="E616" s="974"/>
    </row>
    <row r="617" spans="1:5" ht="13.5" thickBot="1" x14ac:dyDescent="0.25">
      <c r="A617" s="955"/>
      <c r="B617" s="949"/>
      <c r="C617" s="438" t="s">
        <v>34</v>
      </c>
      <c r="D617" s="674">
        <v>5</v>
      </c>
      <c r="E617" s="975"/>
    </row>
    <row r="618" spans="1:5" ht="39" thickBot="1" x14ac:dyDescent="0.25">
      <c r="A618" s="689" t="s">
        <v>368</v>
      </c>
      <c r="B618" s="634" t="s">
        <v>774</v>
      </c>
      <c r="C618" s="678"/>
      <c r="D618" s="626">
        <v>1</v>
      </c>
      <c r="E618" s="636">
        <v>1</v>
      </c>
    </row>
    <row r="619" spans="1:5" ht="39" thickBot="1" x14ac:dyDescent="0.25">
      <c r="A619" s="689" t="s">
        <v>389</v>
      </c>
      <c r="B619" s="634" t="s">
        <v>2064</v>
      </c>
      <c r="C619" s="678"/>
      <c r="D619" s="626">
        <v>0</v>
      </c>
      <c r="E619" s="636">
        <v>0</v>
      </c>
    </row>
    <row r="620" spans="1:5" ht="13.5" thickBot="1" x14ac:dyDescent="0.25">
      <c r="A620" s="747"/>
      <c r="B620" s="25"/>
      <c r="C620" s="47"/>
      <c r="D620" s="410" t="s">
        <v>591</v>
      </c>
      <c r="E620" s="626">
        <f>SUM(E618,E610,E605,E589,E584,E577,E570,E407,E392,E384,E378,E366,E360,E354,E346,E343,E340+14)</f>
        <v>86</v>
      </c>
    </row>
    <row r="621" spans="1:5" ht="13.5" thickBot="1" x14ac:dyDescent="0.25">
      <c r="A621" s="617" t="s">
        <v>799</v>
      </c>
      <c r="B621" s="617"/>
      <c r="C621" s="618"/>
      <c r="D621" s="617"/>
      <c r="E621" s="619"/>
    </row>
    <row r="622" spans="1:5" ht="15.75" customHeight="1" x14ac:dyDescent="0.2">
      <c r="A622" s="969" t="s">
        <v>354</v>
      </c>
      <c r="B622" s="947" t="s">
        <v>803</v>
      </c>
      <c r="C622" s="620" t="s">
        <v>571</v>
      </c>
      <c r="D622" s="679">
        <v>0</v>
      </c>
      <c r="E622" s="976">
        <v>4</v>
      </c>
    </row>
    <row r="623" spans="1:5" x14ac:dyDescent="0.2">
      <c r="A623" s="970"/>
      <c r="B623" s="948"/>
      <c r="C623" s="415" t="s">
        <v>572</v>
      </c>
      <c r="D623" s="639">
        <v>0</v>
      </c>
      <c r="E623" s="977"/>
    </row>
    <row r="624" spans="1:5" ht="38.25" x14ac:dyDescent="0.2">
      <c r="A624" s="970"/>
      <c r="B624" s="948"/>
      <c r="C624" s="415" t="s">
        <v>2058</v>
      </c>
      <c r="D624" s="639">
        <v>4</v>
      </c>
      <c r="E624" s="977"/>
    </row>
    <row r="625" spans="1:5" ht="38.25" x14ac:dyDescent="0.2">
      <c r="A625" s="970"/>
      <c r="B625" s="948"/>
      <c r="C625" s="415" t="s">
        <v>2059</v>
      </c>
      <c r="D625" s="639">
        <v>2</v>
      </c>
      <c r="E625" s="977"/>
    </row>
    <row r="626" spans="1:5" x14ac:dyDescent="0.2">
      <c r="A626" s="970"/>
      <c r="B626" s="948"/>
      <c r="C626" s="415" t="s">
        <v>2060</v>
      </c>
      <c r="D626" s="639">
        <v>1</v>
      </c>
      <c r="E626" s="977"/>
    </row>
    <row r="627" spans="1:5" ht="13.5" thickBot="1" x14ac:dyDescent="0.25">
      <c r="A627" s="970"/>
      <c r="B627" s="948"/>
      <c r="C627" s="415" t="s">
        <v>849</v>
      </c>
      <c r="D627" s="639">
        <v>0</v>
      </c>
      <c r="E627" s="977"/>
    </row>
    <row r="628" spans="1:5" ht="15.75" customHeight="1" x14ac:dyDescent="0.2">
      <c r="A628" s="953" t="s">
        <v>355</v>
      </c>
      <c r="B628" s="956" t="s">
        <v>804</v>
      </c>
      <c r="C628" s="417" t="s">
        <v>571</v>
      </c>
      <c r="D628" s="675">
        <v>0</v>
      </c>
      <c r="E628" s="973">
        <v>4</v>
      </c>
    </row>
    <row r="629" spans="1:5" x14ac:dyDescent="0.2">
      <c r="A629" s="954"/>
      <c r="B629" s="957"/>
      <c r="C629" s="24" t="s">
        <v>572</v>
      </c>
      <c r="D629" s="668">
        <v>0</v>
      </c>
      <c r="E629" s="974"/>
    </row>
    <row r="630" spans="1:5" x14ac:dyDescent="0.2">
      <c r="A630" s="954"/>
      <c r="B630" s="957"/>
      <c r="C630" s="24" t="s">
        <v>573</v>
      </c>
      <c r="D630" s="668">
        <v>0</v>
      </c>
      <c r="E630" s="974"/>
    </row>
    <row r="631" spans="1:5" x14ac:dyDescent="0.2">
      <c r="A631" s="954"/>
      <c r="B631" s="957"/>
      <c r="C631" s="24" t="s">
        <v>1947</v>
      </c>
      <c r="D631" s="668">
        <v>1</v>
      </c>
      <c r="E631" s="974"/>
    </row>
    <row r="632" spans="1:5" x14ac:dyDescent="0.2">
      <c r="A632" s="954"/>
      <c r="B632" s="957"/>
      <c r="C632" s="24" t="s">
        <v>850</v>
      </c>
      <c r="D632" s="668">
        <v>2</v>
      </c>
      <c r="E632" s="974"/>
    </row>
    <row r="633" spans="1:5" ht="25.5" x14ac:dyDescent="0.2">
      <c r="A633" s="954"/>
      <c r="B633" s="957"/>
      <c r="C633" s="24" t="s">
        <v>851</v>
      </c>
      <c r="D633" s="668">
        <v>2</v>
      </c>
      <c r="E633" s="974"/>
    </row>
    <row r="634" spans="1:5" ht="25.5" x14ac:dyDescent="0.2">
      <c r="A634" s="954"/>
      <c r="B634" s="957"/>
      <c r="C634" s="24" t="s">
        <v>852</v>
      </c>
      <c r="D634" s="668">
        <v>3</v>
      </c>
      <c r="E634" s="974"/>
    </row>
    <row r="635" spans="1:5" ht="25.5" x14ac:dyDescent="0.2">
      <c r="A635" s="954"/>
      <c r="B635" s="957"/>
      <c r="C635" s="24" t="s">
        <v>853</v>
      </c>
      <c r="D635" s="668">
        <v>4</v>
      </c>
      <c r="E635" s="974"/>
    </row>
    <row r="636" spans="1:5" ht="13.5" thickBot="1" x14ac:dyDescent="0.25">
      <c r="A636" s="955"/>
      <c r="B636" s="958"/>
      <c r="C636" s="438" t="s">
        <v>577</v>
      </c>
      <c r="D636" s="670">
        <v>0</v>
      </c>
      <c r="E636" s="975"/>
    </row>
    <row r="637" spans="1:5" ht="15.75" customHeight="1" x14ac:dyDescent="0.2">
      <c r="A637" s="953" t="s">
        <v>356</v>
      </c>
      <c r="B637" s="956" t="s">
        <v>1868</v>
      </c>
      <c r="C637" s="417" t="s">
        <v>571</v>
      </c>
      <c r="D637" s="675">
        <v>0</v>
      </c>
      <c r="E637" s="973">
        <v>4</v>
      </c>
    </row>
    <row r="638" spans="1:5" x14ac:dyDescent="0.2">
      <c r="A638" s="954"/>
      <c r="B638" s="957"/>
      <c r="C638" s="24" t="s">
        <v>572</v>
      </c>
      <c r="D638" s="668">
        <v>0</v>
      </c>
      <c r="E638" s="974"/>
    </row>
    <row r="639" spans="1:5" x14ac:dyDescent="0.2">
      <c r="A639" s="954"/>
      <c r="B639" s="957"/>
      <c r="C639" s="24" t="s">
        <v>573</v>
      </c>
      <c r="D639" s="668">
        <v>0</v>
      </c>
      <c r="E639" s="974"/>
    </row>
    <row r="640" spans="1:5" x14ac:dyDescent="0.2">
      <c r="A640" s="954"/>
      <c r="B640" s="957"/>
      <c r="C640" s="24" t="s">
        <v>854</v>
      </c>
      <c r="D640" s="668">
        <v>2</v>
      </c>
      <c r="E640" s="974"/>
    </row>
    <row r="641" spans="1:5" x14ac:dyDescent="0.2">
      <c r="A641" s="954"/>
      <c r="B641" s="957"/>
      <c r="C641" s="24" t="s">
        <v>855</v>
      </c>
      <c r="D641" s="668">
        <v>4</v>
      </c>
      <c r="E641" s="974"/>
    </row>
    <row r="642" spans="1:5" ht="13.5" thickBot="1" x14ac:dyDescent="0.25">
      <c r="A642" s="955"/>
      <c r="B642" s="958"/>
      <c r="C642" s="438" t="s">
        <v>577</v>
      </c>
      <c r="D642" s="670">
        <v>0</v>
      </c>
      <c r="E642" s="975"/>
    </row>
    <row r="643" spans="1:5" ht="13.5" thickBot="1" x14ac:dyDescent="0.25">
      <c r="D643" s="229" t="s">
        <v>36</v>
      </c>
      <c r="E643" s="626">
        <f>SUM(E622:E642)</f>
        <v>12</v>
      </c>
    </row>
  </sheetData>
  <sheetProtection password="8657" sheet="1" objects="1" scenarios="1" formatCells="0" formatColumns="0" formatRows="0"/>
  <mergeCells count="274">
    <mergeCell ref="A556:A562"/>
    <mergeCell ref="B556:B562"/>
    <mergeCell ref="B500:B506"/>
    <mergeCell ref="A500:A506"/>
    <mergeCell ref="A514:A520"/>
    <mergeCell ref="B514:B520"/>
    <mergeCell ref="A521:A527"/>
    <mergeCell ref="B521:B527"/>
    <mergeCell ref="B528:B534"/>
    <mergeCell ref="A528:A534"/>
    <mergeCell ref="A549:A555"/>
    <mergeCell ref="B549:B555"/>
    <mergeCell ref="E628:E636"/>
    <mergeCell ref="E637:E642"/>
    <mergeCell ref="E556:E562"/>
    <mergeCell ref="E563:E569"/>
    <mergeCell ref="E570:E576"/>
    <mergeCell ref="E577:E583"/>
    <mergeCell ref="E584:E588"/>
    <mergeCell ref="E589:E604"/>
    <mergeCell ref="E605:E609"/>
    <mergeCell ref="E610:E617"/>
    <mergeCell ref="E622:E627"/>
    <mergeCell ref="E493:E499"/>
    <mergeCell ref="E500:E506"/>
    <mergeCell ref="E507:E513"/>
    <mergeCell ref="E514:E520"/>
    <mergeCell ref="E521:E527"/>
    <mergeCell ref="E528:E534"/>
    <mergeCell ref="E535:E541"/>
    <mergeCell ref="E542:E548"/>
    <mergeCell ref="E549:E555"/>
    <mergeCell ref="E423:E429"/>
    <mergeCell ref="E430:E436"/>
    <mergeCell ref="E437:E443"/>
    <mergeCell ref="E444:E450"/>
    <mergeCell ref="E451:E457"/>
    <mergeCell ref="E458:E464"/>
    <mergeCell ref="E465:E471"/>
    <mergeCell ref="E479:E485"/>
    <mergeCell ref="E486:E492"/>
    <mergeCell ref="E343:E345"/>
    <mergeCell ref="E346:E351"/>
    <mergeCell ref="E354:E359"/>
    <mergeCell ref="E360:E365"/>
    <mergeCell ref="E378:E383"/>
    <mergeCell ref="E384:E391"/>
    <mergeCell ref="E392:E406"/>
    <mergeCell ref="E407:E415"/>
    <mergeCell ref="E416:E422"/>
    <mergeCell ref="E366:E370"/>
    <mergeCell ref="E371:E377"/>
    <mergeCell ref="E282:E287"/>
    <mergeCell ref="E288:E292"/>
    <mergeCell ref="E293:E299"/>
    <mergeCell ref="E300:E307"/>
    <mergeCell ref="E308:E311"/>
    <mergeCell ref="E317:E320"/>
    <mergeCell ref="E321:E326"/>
    <mergeCell ref="E329:E339"/>
    <mergeCell ref="E340:E342"/>
    <mergeCell ref="E312:E316"/>
    <mergeCell ref="E225:E233"/>
    <mergeCell ref="E234:E238"/>
    <mergeCell ref="E239:E243"/>
    <mergeCell ref="E244:E251"/>
    <mergeCell ref="E252:E257"/>
    <mergeCell ref="E258:E263"/>
    <mergeCell ref="E264:E267"/>
    <mergeCell ref="E270:E274"/>
    <mergeCell ref="E275:E281"/>
    <mergeCell ref="E163:E166"/>
    <mergeCell ref="E167:E170"/>
    <mergeCell ref="E171:E177"/>
    <mergeCell ref="E178:E188"/>
    <mergeCell ref="E190:E195"/>
    <mergeCell ref="E197:E200"/>
    <mergeCell ref="E204:E211"/>
    <mergeCell ref="E212:E217"/>
    <mergeCell ref="E218:E224"/>
    <mergeCell ref="E94:E102"/>
    <mergeCell ref="E103:E108"/>
    <mergeCell ref="E109:E116"/>
    <mergeCell ref="E117:E122"/>
    <mergeCell ref="E123:E129"/>
    <mergeCell ref="E130:E137"/>
    <mergeCell ref="E138:E145"/>
    <mergeCell ref="E146:E155"/>
    <mergeCell ref="E156:E162"/>
    <mergeCell ref="E46:E53"/>
    <mergeCell ref="E54:E64"/>
    <mergeCell ref="E65:E72"/>
    <mergeCell ref="E73:E76"/>
    <mergeCell ref="E77:E80"/>
    <mergeCell ref="E83:E91"/>
    <mergeCell ref="E5:E12"/>
    <mergeCell ref="E13:E19"/>
    <mergeCell ref="E20:E26"/>
    <mergeCell ref="E27:E30"/>
    <mergeCell ref="E31:E34"/>
    <mergeCell ref="E35:E39"/>
    <mergeCell ref="E40:E43"/>
    <mergeCell ref="A1:D1"/>
    <mergeCell ref="A628:A636"/>
    <mergeCell ref="B628:B636"/>
    <mergeCell ref="A563:A569"/>
    <mergeCell ref="B563:B569"/>
    <mergeCell ref="A570:A576"/>
    <mergeCell ref="B570:B576"/>
    <mergeCell ref="A577:A583"/>
    <mergeCell ref="B577:B583"/>
    <mergeCell ref="A507:A513"/>
    <mergeCell ref="B507:B513"/>
    <mergeCell ref="A535:A541"/>
    <mergeCell ref="B535:B541"/>
    <mergeCell ref="A542:A548"/>
    <mergeCell ref="B542:B548"/>
    <mergeCell ref="A465:A471"/>
    <mergeCell ref="B465:B471"/>
    <mergeCell ref="A479:A485"/>
    <mergeCell ref="B479:B485"/>
    <mergeCell ref="A493:A499"/>
    <mergeCell ref="B493:B499"/>
    <mergeCell ref="A437:A443"/>
    <mergeCell ref="B437:B443"/>
    <mergeCell ref="A444:A450"/>
    <mergeCell ref="A637:A642"/>
    <mergeCell ref="B637:B642"/>
    <mergeCell ref="A610:A617"/>
    <mergeCell ref="B610:B617"/>
    <mergeCell ref="A622:A627"/>
    <mergeCell ref="B622:B627"/>
    <mergeCell ref="A584:A588"/>
    <mergeCell ref="B584:B588"/>
    <mergeCell ref="A589:A604"/>
    <mergeCell ref="B589:B604"/>
    <mergeCell ref="A605:A609"/>
    <mergeCell ref="B605:B609"/>
    <mergeCell ref="B444:B450"/>
    <mergeCell ref="A458:A464"/>
    <mergeCell ref="B458:B464"/>
    <mergeCell ref="A384:A391"/>
    <mergeCell ref="B384:B391"/>
    <mergeCell ref="A407:A415"/>
    <mergeCell ref="B407:B415"/>
    <mergeCell ref="A430:A436"/>
    <mergeCell ref="B430:B436"/>
    <mergeCell ref="A392:A406"/>
    <mergeCell ref="B392:B406"/>
    <mergeCell ref="A423:A429"/>
    <mergeCell ref="A416:A422"/>
    <mergeCell ref="B416:B422"/>
    <mergeCell ref="B423:B429"/>
    <mergeCell ref="A451:A457"/>
    <mergeCell ref="B451:B457"/>
    <mergeCell ref="A354:A359"/>
    <mergeCell ref="B354:B359"/>
    <mergeCell ref="A360:A365"/>
    <mergeCell ref="B360:B365"/>
    <mergeCell ref="A378:A383"/>
    <mergeCell ref="B378:B383"/>
    <mergeCell ref="A346:A351"/>
    <mergeCell ref="B346:B351"/>
    <mergeCell ref="A329:A339"/>
    <mergeCell ref="B329:B339"/>
    <mergeCell ref="A340:A342"/>
    <mergeCell ref="B340:B342"/>
    <mergeCell ref="A343:A345"/>
    <mergeCell ref="B343:B345"/>
    <mergeCell ref="A366:A370"/>
    <mergeCell ref="B366:B370"/>
    <mergeCell ref="A371:A377"/>
    <mergeCell ref="B371:B377"/>
    <mergeCell ref="A317:A320"/>
    <mergeCell ref="B317:B320"/>
    <mergeCell ref="A321:A326"/>
    <mergeCell ref="B321:B326"/>
    <mergeCell ref="A300:A307"/>
    <mergeCell ref="B300:B307"/>
    <mergeCell ref="A308:A311"/>
    <mergeCell ref="B308:B311"/>
    <mergeCell ref="A288:A292"/>
    <mergeCell ref="B288:B292"/>
    <mergeCell ref="A293:A299"/>
    <mergeCell ref="B293:B299"/>
    <mergeCell ref="A312:A316"/>
    <mergeCell ref="B312:B316"/>
    <mergeCell ref="A275:A281"/>
    <mergeCell ref="B275:B281"/>
    <mergeCell ref="A282:A287"/>
    <mergeCell ref="B282:B287"/>
    <mergeCell ref="A258:A263"/>
    <mergeCell ref="B258:B263"/>
    <mergeCell ref="A264:A267"/>
    <mergeCell ref="B264:B267"/>
    <mergeCell ref="A270:A274"/>
    <mergeCell ref="B270:B274"/>
    <mergeCell ref="A244:A251"/>
    <mergeCell ref="B244:B251"/>
    <mergeCell ref="A252:A257"/>
    <mergeCell ref="B252:B257"/>
    <mergeCell ref="A234:A238"/>
    <mergeCell ref="B234:B238"/>
    <mergeCell ref="A239:A243"/>
    <mergeCell ref="B239:B243"/>
    <mergeCell ref="A218:A224"/>
    <mergeCell ref="B218:B224"/>
    <mergeCell ref="A225:A233"/>
    <mergeCell ref="B225:B233"/>
    <mergeCell ref="A204:A211"/>
    <mergeCell ref="B204:B211"/>
    <mergeCell ref="A212:A217"/>
    <mergeCell ref="B212:B217"/>
    <mergeCell ref="A178:A188"/>
    <mergeCell ref="B178:B188"/>
    <mergeCell ref="A190:A195"/>
    <mergeCell ref="B190:B195"/>
    <mergeCell ref="A197:A200"/>
    <mergeCell ref="B197:B200"/>
    <mergeCell ref="A163:A166"/>
    <mergeCell ref="B163:B166"/>
    <mergeCell ref="A171:A177"/>
    <mergeCell ref="B171:B177"/>
    <mergeCell ref="A167:A170"/>
    <mergeCell ref="B167:B170"/>
    <mergeCell ref="A146:A155"/>
    <mergeCell ref="B146:B155"/>
    <mergeCell ref="A156:A162"/>
    <mergeCell ref="B156:B162"/>
    <mergeCell ref="A130:A137"/>
    <mergeCell ref="B130:B137"/>
    <mergeCell ref="A138:A145"/>
    <mergeCell ref="B138:B145"/>
    <mergeCell ref="A117:A122"/>
    <mergeCell ref="B117:B122"/>
    <mergeCell ref="A123:A129"/>
    <mergeCell ref="B123:B129"/>
    <mergeCell ref="A103:A108"/>
    <mergeCell ref="B103:B108"/>
    <mergeCell ref="A109:A116"/>
    <mergeCell ref="B109:B116"/>
    <mergeCell ref="B94:B102"/>
    <mergeCell ref="A77:A80"/>
    <mergeCell ref="B77:B80"/>
    <mergeCell ref="A73:A76"/>
    <mergeCell ref="B73:B76"/>
    <mergeCell ref="A54:A64"/>
    <mergeCell ref="B54:B64"/>
    <mergeCell ref="A65:A72"/>
    <mergeCell ref="B65:B72"/>
    <mergeCell ref="A472:A478"/>
    <mergeCell ref="B472:B478"/>
    <mergeCell ref="E472:E478"/>
    <mergeCell ref="A486:A492"/>
    <mergeCell ref="B486:B492"/>
    <mergeCell ref="A5:A12"/>
    <mergeCell ref="B5:B12"/>
    <mergeCell ref="A13:A19"/>
    <mergeCell ref="B13:B19"/>
    <mergeCell ref="A40:A43"/>
    <mergeCell ref="B40:B43"/>
    <mergeCell ref="A46:A53"/>
    <mergeCell ref="B46:B53"/>
    <mergeCell ref="A31:A34"/>
    <mergeCell ref="B31:B34"/>
    <mergeCell ref="A35:A39"/>
    <mergeCell ref="B35:B39"/>
    <mergeCell ref="A20:A26"/>
    <mergeCell ref="B20:B26"/>
    <mergeCell ref="A27:A30"/>
    <mergeCell ref="B27:B30"/>
    <mergeCell ref="A83:A91"/>
    <mergeCell ref="B83:B91"/>
    <mergeCell ref="A94:A102"/>
  </mergeCells>
  <pageMargins left="0.70866141732283472" right="0.70866141732283472" top="0.74803149606299213" bottom="0.74803149606299213" header="0.31496062992125984" footer="0.31496062992125984"/>
  <pageSetup paperSize="9" scale="59" fitToHeight="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T483"/>
  <sheetViews>
    <sheetView topLeftCell="A124" zoomScaleNormal="100" workbookViewId="0">
      <selection activeCell="C19" sqref="C19"/>
    </sheetView>
  </sheetViews>
  <sheetFormatPr baseColWidth="10" defaultColWidth="9.140625" defaultRowHeight="12.75" x14ac:dyDescent="0.2"/>
  <cols>
    <col min="1" max="1" width="12.5703125" style="29" customWidth="1"/>
    <col min="2" max="2" width="30.7109375" style="29" customWidth="1"/>
    <col min="3" max="3" width="40.7109375" style="29" customWidth="1"/>
    <col min="4" max="4" width="32" style="29" customWidth="1"/>
    <col min="5" max="5" width="25.42578125" style="29" bestFit="1" customWidth="1"/>
    <col min="6" max="46" width="9.140625" style="488"/>
    <col min="47" max="16384" width="9.140625" style="400"/>
  </cols>
  <sheetData>
    <row r="1" spans="1:46" ht="25.5" customHeight="1" x14ac:dyDescent="0.3">
      <c r="A1" s="985" t="s">
        <v>2009</v>
      </c>
      <c r="B1" s="985"/>
      <c r="C1" s="985"/>
      <c r="D1" s="985"/>
    </row>
    <row r="2" spans="1:46" s="53" customFormat="1" x14ac:dyDescent="0.2">
      <c r="A2" s="408" t="s">
        <v>590</v>
      </c>
      <c r="B2" s="409" t="s">
        <v>553</v>
      </c>
      <c r="C2" s="410" t="s">
        <v>554</v>
      </c>
      <c r="D2" s="410" t="s">
        <v>591</v>
      </c>
      <c r="E2" s="411" t="s">
        <v>416</v>
      </c>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c r="AS2" s="768"/>
      <c r="AT2" s="768"/>
    </row>
    <row r="3" spans="1:46" s="29" customFormat="1" x14ac:dyDescent="0.2">
      <c r="A3" s="26"/>
      <c r="B3" s="27"/>
      <c r="C3" s="28"/>
      <c r="D3" s="28"/>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row>
    <row r="4" spans="1:46" ht="15" customHeight="1" thickBot="1" x14ac:dyDescent="0.25">
      <c r="A4" s="619" t="s">
        <v>0</v>
      </c>
      <c r="B4" s="619"/>
      <c r="C4" s="619"/>
      <c r="D4" s="619"/>
      <c r="E4" s="619"/>
      <c r="F4" s="770"/>
    </row>
    <row r="5" spans="1:46" x14ac:dyDescent="0.2">
      <c r="A5" s="953" t="s">
        <v>38</v>
      </c>
      <c r="B5" s="956" t="s">
        <v>859</v>
      </c>
      <c r="C5" s="680" t="s">
        <v>571</v>
      </c>
      <c r="D5" s="40">
        <v>0</v>
      </c>
      <c r="E5" s="973">
        <v>2</v>
      </c>
    </row>
    <row r="6" spans="1:46" x14ac:dyDescent="0.2">
      <c r="A6" s="954"/>
      <c r="B6" s="957"/>
      <c r="C6" s="21" t="s">
        <v>572</v>
      </c>
      <c r="D6" s="41">
        <v>0</v>
      </c>
      <c r="E6" s="974"/>
    </row>
    <row r="7" spans="1:46" x14ac:dyDescent="0.2">
      <c r="A7" s="954"/>
      <c r="B7" s="957"/>
      <c r="C7" s="21" t="s">
        <v>573</v>
      </c>
      <c r="D7" s="41">
        <v>0</v>
      </c>
      <c r="E7" s="974"/>
    </row>
    <row r="8" spans="1:46" ht="13.5" thickBot="1" x14ac:dyDescent="0.25">
      <c r="A8" s="955"/>
      <c r="B8" s="958"/>
      <c r="C8" s="19" t="s">
        <v>587</v>
      </c>
      <c r="D8" s="43">
        <v>2</v>
      </c>
      <c r="E8" s="975"/>
    </row>
    <row r="9" spans="1:46" x14ac:dyDescent="0.2">
      <c r="A9" s="953" t="s">
        <v>39</v>
      </c>
      <c r="B9" s="956" t="s">
        <v>860</v>
      </c>
      <c r="C9" s="418" t="s">
        <v>571</v>
      </c>
      <c r="D9" s="40">
        <v>0</v>
      </c>
      <c r="E9" s="973">
        <v>4</v>
      </c>
    </row>
    <row r="10" spans="1:46" x14ac:dyDescent="0.2">
      <c r="A10" s="954"/>
      <c r="B10" s="957"/>
      <c r="C10" s="419" t="s">
        <v>572</v>
      </c>
      <c r="D10" s="41">
        <v>0</v>
      </c>
      <c r="E10" s="974"/>
    </row>
    <row r="11" spans="1:46" x14ac:dyDescent="0.2">
      <c r="A11" s="954"/>
      <c r="B11" s="957"/>
      <c r="C11" s="419" t="s">
        <v>573</v>
      </c>
      <c r="D11" s="41">
        <v>0</v>
      </c>
      <c r="E11" s="974"/>
    </row>
    <row r="12" spans="1:46" ht="38.25" customHeight="1" x14ac:dyDescent="0.2">
      <c r="A12" s="954"/>
      <c r="B12" s="957"/>
      <c r="C12" s="420" t="s">
        <v>903</v>
      </c>
      <c r="D12" s="42">
        <v>1</v>
      </c>
      <c r="E12" s="974"/>
    </row>
    <row r="13" spans="1:46" ht="38.25" x14ac:dyDescent="0.2">
      <c r="A13" s="954"/>
      <c r="B13" s="957"/>
      <c r="C13" s="420" t="s">
        <v>904</v>
      </c>
      <c r="D13" s="42">
        <v>2</v>
      </c>
      <c r="E13" s="974"/>
    </row>
    <row r="14" spans="1:46" ht="51" x14ac:dyDescent="0.2">
      <c r="A14" s="954"/>
      <c r="B14" s="957"/>
      <c r="C14" s="420" t="s">
        <v>905</v>
      </c>
      <c r="D14" s="42">
        <v>3</v>
      </c>
      <c r="E14" s="974"/>
    </row>
    <row r="15" spans="1:46" ht="25.5" x14ac:dyDescent="0.2">
      <c r="A15" s="954"/>
      <c r="B15" s="957"/>
      <c r="C15" s="420" t="s">
        <v>906</v>
      </c>
      <c r="D15" s="42">
        <v>4</v>
      </c>
      <c r="E15" s="974"/>
    </row>
    <row r="16" spans="1:46" ht="13.5" thickBot="1" x14ac:dyDescent="0.25">
      <c r="A16" s="955"/>
      <c r="B16" s="958"/>
      <c r="C16" s="19" t="s">
        <v>577</v>
      </c>
      <c r="D16" s="43">
        <v>0</v>
      </c>
      <c r="E16" s="975"/>
    </row>
    <row r="17" spans="1:5" x14ac:dyDescent="0.2">
      <c r="A17" s="953" t="s">
        <v>40</v>
      </c>
      <c r="B17" s="956" t="s">
        <v>861</v>
      </c>
      <c r="C17" s="681" t="s">
        <v>571</v>
      </c>
      <c r="D17" s="39">
        <v>0</v>
      </c>
      <c r="E17" s="973">
        <v>4</v>
      </c>
    </row>
    <row r="18" spans="1:5" x14ac:dyDescent="0.2">
      <c r="A18" s="954"/>
      <c r="B18" s="957"/>
      <c r="C18" s="419" t="s">
        <v>572</v>
      </c>
      <c r="D18" s="41">
        <v>0</v>
      </c>
      <c r="E18" s="974"/>
    </row>
    <row r="19" spans="1:5" x14ac:dyDescent="0.2">
      <c r="A19" s="954"/>
      <c r="B19" s="957"/>
      <c r="C19" s="419" t="s">
        <v>573</v>
      </c>
      <c r="D19" s="41">
        <v>0</v>
      </c>
      <c r="E19" s="974"/>
    </row>
    <row r="20" spans="1:5" ht="25.5" x14ac:dyDescent="0.2">
      <c r="A20" s="954"/>
      <c r="B20" s="957"/>
      <c r="C20" s="420" t="s">
        <v>907</v>
      </c>
      <c r="D20" s="42">
        <v>1</v>
      </c>
      <c r="E20" s="974"/>
    </row>
    <row r="21" spans="1:5" ht="25.5" x14ac:dyDescent="0.2">
      <c r="A21" s="954"/>
      <c r="B21" s="957"/>
      <c r="C21" s="420" t="s">
        <v>908</v>
      </c>
      <c r="D21" s="42">
        <v>2</v>
      </c>
      <c r="E21" s="974"/>
    </row>
    <row r="22" spans="1:5" ht="38.25" x14ac:dyDescent="0.2">
      <c r="A22" s="954"/>
      <c r="B22" s="957"/>
      <c r="C22" s="420" t="s">
        <v>909</v>
      </c>
      <c r="D22" s="42">
        <v>2</v>
      </c>
      <c r="E22" s="974"/>
    </row>
    <row r="23" spans="1:5" ht="38.25" x14ac:dyDescent="0.2">
      <c r="A23" s="954"/>
      <c r="B23" s="957"/>
      <c r="C23" s="420" t="s">
        <v>910</v>
      </c>
      <c r="D23" s="42">
        <v>3</v>
      </c>
      <c r="E23" s="974"/>
    </row>
    <row r="24" spans="1:5" ht="38.25" x14ac:dyDescent="0.2">
      <c r="A24" s="954"/>
      <c r="B24" s="957"/>
      <c r="C24" s="420" t="s">
        <v>911</v>
      </c>
      <c r="D24" s="42">
        <v>4</v>
      </c>
      <c r="E24" s="974"/>
    </row>
    <row r="25" spans="1:5" ht="13.5" thickBot="1" x14ac:dyDescent="0.25">
      <c r="A25" s="955"/>
      <c r="B25" s="958"/>
      <c r="C25" s="20" t="s">
        <v>577</v>
      </c>
      <c r="D25" s="43">
        <v>0</v>
      </c>
      <c r="E25" s="975"/>
    </row>
    <row r="26" spans="1:5" x14ac:dyDescent="0.2">
      <c r="A26" s="953" t="s">
        <v>41</v>
      </c>
      <c r="B26" s="956" t="s">
        <v>862</v>
      </c>
      <c r="C26" s="418" t="s">
        <v>571</v>
      </c>
      <c r="D26" s="40">
        <v>0</v>
      </c>
      <c r="E26" s="973">
        <v>2</v>
      </c>
    </row>
    <row r="27" spans="1:5" x14ac:dyDescent="0.2">
      <c r="A27" s="954"/>
      <c r="B27" s="957"/>
      <c r="C27" s="419" t="s">
        <v>572</v>
      </c>
      <c r="D27" s="41">
        <v>0</v>
      </c>
      <c r="E27" s="974"/>
    </row>
    <row r="28" spans="1:5" x14ac:dyDescent="0.2">
      <c r="A28" s="954"/>
      <c r="B28" s="957"/>
      <c r="C28" s="419" t="s">
        <v>573</v>
      </c>
      <c r="D28" s="41">
        <v>0</v>
      </c>
      <c r="E28" s="974"/>
    </row>
    <row r="29" spans="1:5" ht="54" customHeight="1" thickBot="1" x14ac:dyDescent="0.25">
      <c r="A29" s="955"/>
      <c r="B29" s="958"/>
      <c r="C29" s="682" t="s">
        <v>587</v>
      </c>
      <c r="D29" s="43">
        <v>2</v>
      </c>
      <c r="E29" s="975"/>
    </row>
    <row r="30" spans="1:5" x14ac:dyDescent="0.2">
      <c r="A30" s="953" t="s">
        <v>42</v>
      </c>
      <c r="B30" s="956" t="s">
        <v>863</v>
      </c>
      <c r="C30" s="418" t="s">
        <v>571</v>
      </c>
      <c r="D30" s="40">
        <v>0</v>
      </c>
      <c r="E30" s="973">
        <v>2</v>
      </c>
    </row>
    <row r="31" spans="1:5" x14ac:dyDescent="0.2">
      <c r="A31" s="954"/>
      <c r="B31" s="957"/>
      <c r="C31" s="419" t="s">
        <v>572</v>
      </c>
      <c r="D31" s="41">
        <v>0</v>
      </c>
      <c r="E31" s="974"/>
    </row>
    <row r="32" spans="1:5" x14ac:dyDescent="0.2">
      <c r="A32" s="954"/>
      <c r="B32" s="957"/>
      <c r="C32" s="419" t="s">
        <v>573</v>
      </c>
      <c r="D32" s="41">
        <v>0</v>
      </c>
      <c r="E32" s="974"/>
    </row>
    <row r="33" spans="1:5" ht="13.5" thickBot="1" x14ac:dyDescent="0.25">
      <c r="A33" s="955"/>
      <c r="B33" s="958"/>
      <c r="C33" s="20" t="s">
        <v>587</v>
      </c>
      <c r="D33" s="43">
        <v>2</v>
      </c>
      <c r="E33" s="975"/>
    </row>
    <row r="34" spans="1:5" x14ac:dyDescent="0.2">
      <c r="A34" s="953" t="s">
        <v>43</v>
      </c>
      <c r="B34" s="956" t="s">
        <v>864</v>
      </c>
      <c r="C34" s="418" t="s">
        <v>571</v>
      </c>
      <c r="D34" s="40">
        <v>0</v>
      </c>
      <c r="E34" s="973">
        <v>2</v>
      </c>
    </row>
    <row r="35" spans="1:5" x14ac:dyDescent="0.2">
      <c r="A35" s="954"/>
      <c r="B35" s="957"/>
      <c r="C35" s="419" t="s">
        <v>572</v>
      </c>
      <c r="D35" s="41">
        <v>0</v>
      </c>
      <c r="E35" s="974"/>
    </row>
    <row r="36" spans="1:5" x14ac:dyDescent="0.2">
      <c r="A36" s="954"/>
      <c r="B36" s="957"/>
      <c r="C36" s="419" t="s">
        <v>573</v>
      </c>
      <c r="D36" s="41">
        <v>0</v>
      </c>
      <c r="E36" s="974"/>
    </row>
    <row r="37" spans="1:5" ht="55.5" customHeight="1" thickBot="1" x14ac:dyDescent="0.25">
      <c r="A37" s="955"/>
      <c r="B37" s="958"/>
      <c r="C37" s="682" t="s">
        <v>587</v>
      </c>
      <c r="D37" s="43">
        <v>2</v>
      </c>
      <c r="E37" s="975"/>
    </row>
    <row r="38" spans="1:5" ht="16.5" customHeight="1" x14ac:dyDescent="0.2">
      <c r="A38" s="953" t="s">
        <v>44</v>
      </c>
      <c r="B38" s="956" t="s">
        <v>1927</v>
      </c>
      <c r="C38" s="418" t="s">
        <v>571</v>
      </c>
      <c r="D38" s="40">
        <v>0</v>
      </c>
      <c r="E38" s="973">
        <v>2</v>
      </c>
    </row>
    <row r="39" spans="1:5" ht="16.5" customHeight="1" x14ac:dyDescent="0.2">
      <c r="A39" s="954"/>
      <c r="B39" s="957"/>
      <c r="C39" s="419" t="s">
        <v>572</v>
      </c>
      <c r="D39" s="41">
        <v>0</v>
      </c>
      <c r="E39" s="974"/>
    </row>
    <row r="40" spans="1:5" ht="16.5" customHeight="1" x14ac:dyDescent="0.2">
      <c r="A40" s="954"/>
      <c r="B40" s="957"/>
      <c r="C40" s="419" t="s">
        <v>573</v>
      </c>
      <c r="D40" s="41">
        <v>0</v>
      </c>
      <c r="E40" s="974"/>
    </row>
    <row r="41" spans="1:5" ht="16.5" customHeight="1" x14ac:dyDescent="0.2">
      <c r="A41" s="954"/>
      <c r="B41" s="957"/>
      <c r="C41" s="419" t="s">
        <v>587</v>
      </c>
      <c r="D41" s="41">
        <v>2</v>
      </c>
      <c r="E41" s="974"/>
    </row>
    <row r="42" spans="1:5" ht="16.5" customHeight="1" thickBot="1" x14ac:dyDescent="0.25">
      <c r="A42" s="955"/>
      <c r="B42" s="958"/>
      <c r="C42" s="604" t="s">
        <v>577</v>
      </c>
      <c r="D42" s="43">
        <v>0</v>
      </c>
      <c r="E42" s="975"/>
    </row>
    <row r="43" spans="1:5" x14ac:dyDescent="0.2">
      <c r="A43" s="953" t="s">
        <v>45</v>
      </c>
      <c r="B43" s="956" t="s">
        <v>1832</v>
      </c>
      <c r="C43" s="418" t="s">
        <v>571</v>
      </c>
      <c r="D43" s="40">
        <v>0</v>
      </c>
      <c r="E43" s="973">
        <v>4</v>
      </c>
    </row>
    <row r="44" spans="1:5" x14ac:dyDescent="0.2">
      <c r="A44" s="954"/>
      <c r="B44" s="957"/>
      <c r="C44" s="419" t="s">
        <v>572</v>
      </c>
      <c r="D44" s="41">
        <v>0</v>
      </c>
      <c r="E44" s="974"/>
    </row>
    <row r="45" spans="1:5" x14ac:dyDescent="0.2">
      <c r="A45" s="954"/>
      <c r="B45" s="957"/>
      <c r="C45" s="419" t="s">
        <v>912</v>
      </c>
      <c r="D45" s="41">
        <v>0</v>
      </c>
      <c r="E45" s="974"/>
    </row>
    <row r="46" spans="1:5" ht="25.5" x14ac:dyDescent="0.2">
      <c r="A46" s="954"/>
      <c r="B46" s="957"/>
      <c r="C46" s="420" t="s">
        <v>913</v>
      </c>
      <c r="D46" s="42">
        <v>1</v>
      </c>
      <c r="E46" s="974"/>
    </row>
    <row r="47" spans="1:5" ht="25.5" x14ac:dyDescent="0.2">
      <c r="A47" s="954"/>
      <c r="B47" s="957"/>
      <c r="C47" s="420" t="s">
        <v>914</v>
      </c>
      <c r="D47" s="42">
        <v>1</v>
      </c>
      <c r="E47" s="974"/>
    </row>
    <row r="48" spans="1:5" ht="25.5" x14ac:dyDescent="0.2">
      <c r="A48" s="954"/>
      <c r="B48" s="957"/>
      <c r="C48" s="420" t="s">
        <v>915</v>
      </c>
      <c r="D48" s="42">
        <v>2</v>
      </c>
      <c r="E48" s="974"/>
    </row>
    <row r="49" spans="1:5" ht="25.5" x14ac:dyDescent="0.2">
      <c r="A49" s="954"/>
      <c r="B49" s="957"/>
      <c r="C49" s="420" t="s">
        <v>916</v>
      </c>
      <c r="D49" s="42">
        <v>3</v>
      </c>
      <c r="E49" s="974"/>
    </row>
    <row r="50" spans="1:5" ht="25.5" x14ac:dyDescent="0.2">
      <c r="A50" s="954"/>
      <c r="B50" s="957"/>
      <c r="C50" s="420" t="s">
        <v>917</v>
      </c>
      <c r="D50" s="42">
        <v>4</v>
      </c>
      <c r="E50" s="974"/>
    </row>
    <row r="51" spans="1:5" ht="54.75" customHeight="1" thickBot="1" x14ac:dyDescent="0.25">
      <c r="A51" s="955"/>
      <c r="B51" s="958"/>
      <c r="C51" s="682" t="s">
        <v>577</v>
      </c>
      <c r="D51" s="43">
        <v>0</v>
      </c>
      <c r="E51" s="975"/>
    </row>
    <row r="52" spans="1:5" x14ac:dyDescent="0.2">
      <c r="A52" s="953" t="s">
        <v>46</v>
      </c>
      <c r="B52" s="956" t="s">
        <v>866</v>
      </c>
      <c r="C52" s="417" t="s">
        <v>571</v>
      </c>
      <c r="D52" s="33">
        <v>0</v>
      </c>
      <c r="E52" s="973">
        <v>4</v>
      </c>
    </row>
    <row r="53" spans="1:5" x14ac:dyDescent="0.2">
      <c r="A53" s="954"/>
      <c r="B53" s="957"/>
      <c r="C53" s="437" t="s">
        <v>572</v>
      </c>
      <c r="D53" s="34">
        <v>0</v>
      </c>
      <c r="E53" s="974"/>
    </row>
    <row r="54" spans="1:5" ht="25.5" x14ac:dyDescent="0.2">
      <c r="A54" s="954"/>
      <c r="B54" s="957"/>
      <c r="C54" s="437" t="s">
        <v>918</v>
      </c>
      <c r="D54" s="34">
        <v>0</v>
      </c>
      <c r="E54" s="974"/>
    </row>
    <row r="55" spans="1:5" ht="38.25" x14ac:dyDescent="0.2">
      <c r="A55" s="954"/>
      <c r="B55" s="957"/>
      <c r="C55" s="437" t="s">
        <v>919</v>
      </c>
      <c r="D55" s="34">
        <v>2</v>
      </c>
      <c r="E55" s="974"/>
    </row>
    <row r="56" spans="1:5" ht="25.5" x14ac:dyDescent="0.2">
      <c r="A56" s="954"/>
      <c r="B56" s="957"/>
      <c r="C56" s="437" t="s">
        <v>920</v>
      </c>
      <c r="D56" s="34">
        <v>4</v>
      </c>
      <c r="E56" s="974"/>
    </row>
    <row r="57" spans="1:5" ht="13.5" thickBot="1" x14ac:dyDescent="0.25">
      <c r="A57" s="955"/>
      <c r="B57" s="958"/>
      <c r="C57" s="32" t="s">
        <v>577</v>
      </c>
      <c r="D57" s="35">
        <v>0</v>
      </c>
      <c r="E57" s="975"/>
    </row>
    <row r="58" spans="1:5" x14ac:dyDescent="0.2">
      <c r="A58" s="953" t="s">
        <v>47</v>
      </c>
      <c r="B58" s="956" t="s">
        <v>867</v>
      </c>
      <c r="C58" s="417" t="s">
        <v>571</v>
      </c>
      <c r="D58" s="33">
        <v>0</v>
      </c>
      <c r="E58" s="973">
        <v>2</v>
      </c>
    </row>
    <row r="59" spans="1:5" x14ac:dyDescent="0.2">
      <c r="A59" s="954"/>
      <c r="B59" s="957"/>
      <c r="C59" s="437" t="s">
        <v>572</v>
      </c>
      <c r="D59" s="34">
        <v>0</v>
      </c>
      <c r="E59" s="974"/>
    </row>
    <row r="60" spans="1:5" x14ac:dyDescent="0.2">
      <c r="A60" s="954"/>
      <c r="B60" s="957"/>
      <c r="C60" s="437" t="s">
        <v>573</v>
      </c>
      <c r="D60" s="34">
        <v>0</v>
      </c>
      <c r="E60" s="974"/>
    </row>
    <row r="61" spans="1:5" x14ac:dyDescent="0.2">
      <c r="A61" s="954"/>
      <c r="B61" s="957"/>
      <c r="C61" s="437" t="s">
        <v>587</v>
      </c>
      <c r="D61" s="34">
        <v>2</v>
      </c>
      <c r="E61" s="974"/>
    </row>
    <row r="62" spans="1:5" ht="13.5" thickBot="1" x14ac:dyDescent="0.25">
      <c r="A62" s="955"/>
      <c r="B62" s="958"/>
      <c r="C62" s="438" t="s">
        <v>577</v>
      </c>
      <c r="D62" s="36">
        <v>0</v>
      </c>
      <c r="E62" s="975"/>
    </row>
    <row r="63" spans="1:5" x14ac:dyDescent="0.2">
      <c r="A63" s="953" t="s">
        <v>48</v>
      </c>
      <c r="B63" s="947" t="s">
        <v>868</v>
      </c>
      <c r="C63" s="417" t="s">
        <v>571</v>
      </c>
      <c r="D63" s="33">
        <v>0</v>
      </c>
      <c r="E63" s="973">
        <v>4</v>
      </c>
    </row>
    <row r="64" spans="1:5" x14ac:dyDescent="0.2">
      <c r="A64" s="954"/>
      <c r="B64" s="948"/>
      <c r="C64" s="437" t="s">
        <v>572</v>
      </c>
      <c r="D64" s="34">
        <v>0</v>
      </c>
      <c r="E64" s="974"/>
    </row>
    <row r="65" spans="1:5" x14ac:dyDescent="0.2">
      <c r="A65" s="954"/>
      <c r="B65" s="948"/>
      <c r="C65" s="437" t="s">
        <v>573</v>
      </c>
      <c r="D65" s="34">
        <v>0</v>
      </c>
      <c r="E65" s="974"/>
    </row>
    <row r="66" spans="1:5" ht="51" x14ac:dyDescent="0.2">
      <c r="A66" s="954"/>
      <c r="B66" s="948"/>
      <c r="C66" s="415" t="s">
        <v>921</v>
      </c>
      <c r="D66" s="37">
        <v>2</v>
      </c>
      <c r="E66" s="974"/>
    </row>
    <row r="67" spans="1:5" ht="51.75" thickBot="1" x14ac:dyDescent="0.25">
      <c r="A67" s="955"/>
      <c r="B67" s="949"/>
      <c r="C67" s="416" t="s">
        <v>922</v>
      </c>
      <c r="D67" s="38">
        <v>4</v>
      </c>
      <c r="E67" s="975"/>
    </row>
    <row r="68" spans="1:5" x14ac:dyDescent="0.2">
      <c r="A68" s="953" t="s">
        <v>49</v>
      </c>
      <c r="B68" s="956" t="s">
        <v>869</v>
      </c>
      <c r="C68" s="417" t="s">
        <v>571</v>
      </c>
      <c r="D68" s="33">
        <v>0</v>
      </c>
      <c r="E68" s="973">
        <v>12</v>
      </c>
    </row>
    <row r="69" spans="1:5" x14ac:dyDescent="0.2">
      <c r="A69" s="954"/>
      <c r="B69" s="957"/>
      <c r="C69" s="24" t="s">
        <v>572</v>
      </c>
      <c r="D69" s="42">
        <v>0</v>
      </c>
      <c r="E69" s="974"/>
    </row>
    <row r="70" spans="1:5" ht="25.5" x14ac:dyDescent="0.2">
      <c r="A70" s="954"/>
      <c r="B70" s="957"/>
      <c r="C70" s="437" t="s">
        <v>923</v>
      </c>
      <c r="D70" s="34">
        <v>0</v>
      </c>
      <c r="E70" s="974"/>
    </row>
    <row r="71" spans="1:5" x14ac:dyDescent="0.2">
      <c r="A71" s="954"/>
      <c r="B71" s="957"/>
      <c r="C71" s="24" t="s">
        <v>924</v>
      </c>
      <c r="D71" s="34">
        <v>2</v>
      </c>
      <c r="E71" s="974"/>
    </row>
    <row r="72" spans="1:5" x14ac:dyDescent="0.2">
      <c r="A72" s="954"/>
      <c r="B72" s="957"/>
      <c r="C72" s="24" t="s">
        <v>925</v>
      </c>
      <c r="D72" s="34"/>
      <c r="E72" s="974"/>
    </row>
    <row r="73" spans="1:5" x14ac:dyDescent="0.2">
      <c r="A73" s="954"/>
      <c r="B73" s="957"/>
      <c r="C73" s="24" t="s">
        <v>926</v>
      </c>
      <c r="D73" s="34">
        <v>2</v>
      </c>
      <c r="E73" s="974"/>
    </row>
    <row r="74" spans="1:5" x14ac:dyDescent="0.2">
      <c r="A74" s="954"/>
      <c r="B74" s="957"/>
      <c r="C74" s="24" t="s">
        <v>927</v>
      </c>
      <c r="D74" s="34"/>
      <c r="E74" s="974"/>
    </row>
    <row r="75" spans="1:5" x14ac:dyDescent="0.2">
      <c r="A75" s="954"/>
      <c r="B75" s="957"/>
      <c r="C75" s="24" t="s">
        <v>928</v>
      </c>
      <c r="D75" s="34">
        <v>2</v>
      </c>
      <c r="E75" s="974"/>
    </row>
    <row r="76" spans="1:5" x14ac:dyDescent="0.2">
      <c r="A76" s="954"/>
      <c r="B76" s="957"/>
      <c r="C76" s="24" t="s">
        <v>929</v>
      </c>
      <c r="D76" s="34"/>
      <c r="E76" s="974"/>
    </row>
    <row r="77" spans="1:5" ht="25.5" x14ac:dyDescent="0.2">
      <c r="A77" s="954"/>
      <c r="B77" s="957"/>
      <c r="C77" s="24" t="s">
        <v>930</v>
      </c>
      <c r="D77" s="34">
        <v>2</v>
      </c>
      <c r="E77" s="974"/>
    </row>
    <row r="78" spans="1:5" ht="25.5" x14ac:dyDescent="0.2">
      <c r="A78" s="954"/>
      <c r="B78" s="957"/>
      <c r="C78" s="24" t="s">
        <v>931</v>
      </c>
      <c r="D78" s="34"/>
      <c r="E78" s="974"/>
    </row>
    <row r="79" spans="1:5" x14ac:dyDescent="0.2">
      <c r="A79" s="954"/>
      <c r="B79" s="957"/>
      <c r="C79" s="24" t="s">
        <v>932</v>
      </c>
      <c r="D79" s="34">
        <v>2</v>
      </c>
      <c r="E79" s="974"/>
    </row>
    <row r="80" spans="1:5" x14ac:dyDescent="0.2">
      <c r="A80" s="954"/>
      <c r="B80" s="957"/>
      <c r="C80" s="24" t="s">
        <v>933</v>
      </c>
      <c r="D80" s="34"/>
      <c r="E80" s="974"/>
    </row>
    <row r="81" spans="1:6" ht="25.5" x14ac:dyDescent="0.2">
      <c r="A81" s="954"/>
      <c r="B81" s="957"/>
      <c r="C81" s="24" t="s">
        <v>934</v>
      </c>
      <c r="D81" s="34">
        <v>2</v>
      </c>
      <c r="E81" s="974"/>
    </row>
    <row r="82" spans="1:6" ht="25.5" x14ac:dyDescent="0.2">
      <c r="A82" s="954"/>
      <c r="B82" s="957"/>
      <c r="C82" s="24" t="s">
        <v>935</v>
      </c>
      <c r="D82" s="34"/>
      <c r="E82" s="974"/>
    </row>
    <row r="83" spans="1:6" ht="13.5" thickBot="1" x14ac:dyDescent="0.25">
      <c r="A83" s="955"/>
      <c r="B83" s="958"/>
      <c r="C83" s="24" t="s">
        <v>577</v>
      </c>
      <c r="D83" s="36">
        <v>0</v>
      </c>
      <c r="E83" s="975"/>
    </row>
    <row r="84" spans="1:6" x14ac:dyDescent="0.2">
      <c r="A84" s="953" t="s">
        <v>50</v>
      </c>
      <c r="B84" s="956" t="s">
        <v>882</v>
      </c>
      <c r="C84" s="417" t="s">
        <v>571</v>
      </c>
      <c r="D84" s="33">
        <v>0</v>
      </c>
      <c r="E84" s="973">
        <v>4</v>
      </c>
    </row>
    <row r="85" spans="1:6" x14ac:dyDescent="0.2">
      <c r="A85" s="954"/>
      <c r="B85" s="957"/>
      <c r="C85" s="24" t="s">
        <v>572</v>
      </c>
      <c r="D85" s="42">
        <v>0</v>
      </c>
      <c r="E85" s="974"/>
    </row>
    <row r="86" spans="1:6" x14ac:dyDescent="0.2">
      <c r="A86" s="954"/>
      <c r="B86" s="957"/>
      <c r="C86" s="24" t="s">
        <v>936</v>
      </c>
      <c r="D86" s="42">
        <v>0</v>
      </c>
      <c r="E86" s="974"/>
    </row>
    <row r="87" spans="1:6" ht="38.25" x14ac:dyDescent="0.2">
      <c r="A87" s="954"/>
      <c r="B87" s="957"/>
      <c r="C87" s="437" t="s">
        <v>937</v>
      </c>
      <c r="D87" s="34">
        <v>4</v>
      </c>
      <c r="E87" s="974"/>
    </row>
    <row r="88" spans="1:6" ht="13.5" thickBot="1" x14ac:dyDescent="0.25">
      <c r="A88" s="955"/>
      <c r="B88" s="958"/>
      <c r="C88" s="438" t="s">
        <v>577</v>
      </c>
      <c r="D88" s="36">
        <v>0</v>
      </c>
      <c r="E88" s="975"/>
    </row>
    <row r="89" spans="1:6" x14ac:dyDescent="0.2">
      <c r="A89" s="953" t="s">
        <v>51</v>
      </c>
      <c r="B89" s="956" t="s">
        <v>883</v>
      </c>
      <c r="C89" s="417" t="s">
        <v>571</v>
      </c>
      <c r="D89" s="33">
        <v>0</v>
      </c>
      <c r="E89" s="973">
        <v>4</v>
      </c>
    </row>
    <row r="90" spans="1:6" x14ac:dyDescent="0.2">
      <c r="A90" s="954"/>
      <c r="B90" s="957"/>
      <c r="C90" s="437" t="s">
        <v>572</v>
      </c>
      <c r="D90" s="34">
        <v>0</v>
      </c>
      <c r="E90" s="974"/>
    </row>
    <row r="91" spans="1:6" x14ac:dyDescent="0.2">
      <c r="A91" s="954"/>
      <c r="B91" s="957"/>
      <c r="C91" s="437" t="s">
        <v>573</v>
      </c>
      <c r="D91" s="34">
        <v>0</v>
      </c>
      <c r="E91" s="974"/>
    </row>
    <row r="92" spans="1:6" x14ac:dyDescent="0.2">
      <c r="A92" s="954"/>
      <c r="B92" s="957"/>
      <c r="C92" s="437" t="s">
        <v>938</v>
      </c>
      <c r="D92" s="34">
        <v>2</v>
      </c>
      <c r="E92" s="974"/>
    </row>
    <row r="93" spans="1:6" ht="26.25" thickBot="1" x14ac:dyDescent="0.25">
      <c r="A93" s="955"/>
      <c r="B93" s="958"/>
      <c r="C93" s="438" t="s">
        <v>939</v>
      </c>
      <c r="D93" s="36">
        <v>4</v>
      </c>
      <c r="E93" s="975"/>
    </row>
    <row r="94" spans="1:6" ht="13.5" thickBot="1" x14ac:dyDescent="0.25">
      <c r="D94" s="683" t="s">
        <v>591</v>
      </c>
      <c r="E94" s="626">
        <f>SUM(E5:E93)</f>
        <v>52</v>
      </c>
    </row>
    <row r="95" spans="1:6" ht="13.5" thickBot="1" x14ac:dyDescent="0.25">
      <c r="A95" s="619" t="s">
        <v>551</v>
      </c>
      <c r="B95" s="619"/>
      <c r="C95" s="619"/>
      <c r="D95" s="684"/>
      <c r="E95" s="684"/>
      <c r="F95" s="771"/>
    </row>
    <row r="96" spans="1:6" x14ac:dyDescent="0.2">
      <c r="A96" s="953" t="s">
        <v>52</v>
      </c>
      <c r="B96" s="956" t="s">
        <v>894</v>
      </c>
      <c r="C96" s="418" t="s">
        <v>571</v>
      </c>
      <c r="D96" s="40">
        <v>0</v>
      </c>
      <c r="E96" s="973">
        <v>4</v>
      </c>
      <c r="F96" s="772"/>
    </row>
    <row r="97" spans="1:5" x14ac:dyDescent="0.2">
      <c r="A97" s="954"/>
      <c r="B97" s="957"/>
      <c r="C97" s="419" t="s">
        <v>572</v>
      </c>
      <c r="D97" s="41">
        <v>0</v>
      </c>
      <c r="E97" s="974"/>
    </row>
    <row r="98" spans="1:5" ht="25.5" x14ac:dyDescent="0.2">
      <c r="A98" s="954"/>
      <c r="B98" s="957"/>
      <c r="C98" s="420" t="s">
        <v>940</v>
      </c>
      <c r="D98" s="42">
        <v>1</v>
      </c>
      <c r="E98" s="974"/>
    </row>
    <row r="99" spans="1:5" ht="25.5" x14ac:dyDescent="0.2">
      <c r="A99" s="954"/>
      <c r="B99" s="957"/>
      <c r="C99" s="420" t="s">
        <v>941</v>
      </c>
      <c r="D99" s="42">
        <v>2</v>
      </c>
      <c r="E99" s="974"/>
    </row>
    <row r="100" spans="1:5" ht="25.5" x14ac:dyDescent="0.2">
      <c r="A100" s="954"/>
      <c r="B100" s="957"/>
      <c r="C100" s="420" t="s">
        <v>942</v>
      </c>
      <c r="D100" s="42">
        <v>3</v>
      </c>
      <c r="E100" s="974"/>
    </row>
    <row r="101" spans="1:5" ht="26.25" thickBot="1" x14ac:dyDescent="0.25">
      <c r="A101" s="955"/>
      <c r="B101" s="958"/>
      <c r="C101" s="685" t="s">
        <v>943</v>
      </c>
      <c r="D101" s="686">
        <v>4</v>
      </c>
      <c r="E101" s="975"/>
    </row>
    <row r="102" spans="1:5" x14ac:dyDescent="0.2">
      <c r="A102" s="953" t="s">
        <v>53</v>
      </c>
      <c r="B102" s="956" t="s">
        <v>895</v>
      </c>
      <c r="C102" s="418" t="s">
        <v>571</v>
      </c>
      <c r="D102" s="230">
        <v>0</v>
      </c>
      <c r="E102" s="973">
        <v>4</v>
      </c>
    </row>
    <row r="103" spans="1:5" x14ac:dyDescent="0.2">
      <c r="A103" s="954"/>
      <c r="B103" s="957"/>
      <c r="C103" s="419" t="s">
        <v>572</v>
      </c>
      <c r="D103" s="230">
        <v>0</v>
      </c>
      <c r="E103" s="974"/>
    </row>
    <row r="104" spans="1:5" ht="25.5" x14ac:dyDescent="0.2">
      <c r="A104" s="954"/>
      <c r="B104" s="957"/>
      <c r="C104" s="420" t="s">
        <v>944</v>
      </c>
      <c r="D104" s="687">
        <v>1</v>
      </c>
      <c r="E104" s="974"/>
    </row>
    <row r="105" spans="1:5" ht="38.25" x14ac:dyDescent="0.2">
      <c r="A105" s="954"/>
      <c r="B105" s="957"/>
      <c r="C105" s="420" t="s">
        <v>945</v>
      </c>
      <c r="D105" s="687">
        <v>2</v>
      </c>
      <c r="E105" s="974"/>
    </row>
    <row r="106" spans="1:5" ht="25.5" x14ac:dyDescent="0.2">
      <c r="A106" s="954"/>
      <c r="B106" s="957"/>
      <c r="C106" s="420" t="s">
        <v>946</v>
      </c>
      <c r="D106" s="687">
        <v>3</v>
      </c>
      <c r="E106" s="974"/>
    </row>
    <row r="107" spans="1:5" ht="63.75" x14ac:dyDescent="0.2">
      <c r="A107" s="954"/>
      <c r="B107" s="957"/>
      <c r="C107" s="420" t="s">
        <v>947</v>
      </c>
      <c r="D107" s="687">
        <v>4</v>
      </c>
      <c r="E107" s="974"/>
    </row>
    <row r="108" spans="1:5" ht="13.5" thickBot="1" x14ac:dyDescent="0.25">
      <c r="A108" s="955"/>
      <c r="B108" s="958"/>
      <c r="C108" s="20" t="s">
        <v>577</v>
      </c>
      <c r="D108" s="230">
        <v>0</v>
      </c>
      <c r="E108" s="975"/>
    </row>
    <row r="109" spans="1:5" x14ac:dyDescent="0.2">
      <c r="A109" s="944" t="s">
        <v>54</v>
      </c>
      <c r="B109" s="947" t="s">
        <v>896</v>
      </c>
      <c r="C109" s="637" t="s">
        <v>571</v>
      </c>
      <c r="D109" s="40">
        <v>0</v>
      </c>
      <c r="E109" s="973">
        <v>4</v>
      </c>
    </row>
    <row r="110" spans="1:5" x14ac:dyDescent="0.2">
      <c r="A110" s="945"/>
      <c r="B110" s="948"/>
      <c r="C110" s="631" t="s">
        <v>572</v>
      </c>
      <c r="D110" s="41">
        <v>0</v>
      </c>
      <c r="E110" s="974"/>
    </row>
    <row r="111" spans="1:5" ht="51" x14ac:dyDescent="0.2">
      <c r="A111" s="945"/>
      <c r="B111" s="948"/>
      <c r="C111" s="693" t="s">
        <v>948</v>
      </c>
      <c r="D111" s="42">
        <v>1</v>
      </c>
      <c r="E111" s="974"/>
    </row>
    <row r="112" spans="1:5" ht="51" x14ac:dyDescent="0.2">
      <c r="A112" s="945"/>
      <c r="B112" s="948"/>
      <c r="C112" s="758" t="s">
        <v>949</v>
      </c>
      <c r="D112" s="42">
        <v>2</v>
      </c>
      <c r="E112" s="974"/>
    </row>
    <row r="113" spans="1:5" ht="63.75" x14ac:dyDescent="0.2">
      <c r="A113" s="945"/>
      <c r="B113" s="948"/>
      <c r="C113" s="415" t="s">
        <v>950</v>
      </c>
      <c r="D113" s="42">
        <v>3</v>
      </c>
      <c r="E113" s="974"/>
    </row>
    <row r="114" spans="1:5" ht="64.5" thickBot="1" x14ac:dyDescent="0.25">
      <c r="A114" s="946"/>
      <c r="B114" s="949"/>
      <c r="C114" s="716" t="s">
        <v>951</v>
      </c>
      <c r="D114" s="43">
        <v>4</v>
      </c>
      <c r="E114" s="975"/>
    </row>
    <row r="115" spans="1:5" ht="14.25" customHeight="1" x14ac:dyDescent="0.2">
      <c r="A115" s="953" t="s">
        <v>55</v>
      </c>
      <c r="B115" s="956" t="s">
        <v>897</v>
      </c>
      <c r="C115" s="18" t="s">
        <v>571</v>
      </c>
      <c r="D115" s="40">
        <v>0</v>
      </c>
      <c r="E115" s="973">
        <v>2</v>
      </c>
    </row>
    <row r="116" spans="1:5" ht="14.25" customHeight="1" x14ac:dyDescent="0.2">
      <c r="A116" s="954"/>
      <c r="B116" s="957"/>
      <c r="C116" s="24" t="s">
        <v>572</v>
      </c>
      <c r="D116" s="41">
        <v>0</v>
      </c>
      <c r="E116" s="974"/>
    </row>
    <row r="117" spans="1:5" ht="14.25" customHeight="1" x14ac:dyDescent="0.2">
      <c r="A117" s="954"/>
      <c r="B117" s="957"/>
      <c r="C117" s="420" t="s">
        <v>573</v>
      </c>
      <c r="D117" s="41">
        <v>0</v>
      </c>
      <c r="E117" s="974"/>
    </row>
    <row r="118" spans="1:5" ht="14.25" customHeight="1" x14ac:dyDescent="0.2">
      <c r="A118" s="954"/>
      <c r="B118" s="957"/>
      <c r="C118" s="420" t="s">
        <v>587</v>
      </c>
      <c r="D118" s="41">
        <v>1</v>
      </c>
      <c r="E118" s="974"/>
    </row>
    <row r="119" spans="1:5" ht="14.25" customHeight="1" thickBot="1" x14ac:dyDescent="0.25">
      <c r="A119" s="955"/>
      <c r="B119" s="958"/>
      <c r="C119" s="685" t="s">
        <v>952</v>
      </c>
      <c r="D119" s="43">
        <v>2</v>
      </c>
      <c r="E119" s="975"/>
    </row>
    <row r="120" spans="1:5" x14ac:dyDescent="0.2">
      <c r="A120" s="953" t="s">
        <v>56</v>
      </c>
      <c r="B120" s="956" t="s">
        <v>898</v>
      </c>
      <c r="C120" s="418" t="s">
        <v>571</v>
      </c>
      <c r="D120" s="40">
        <v>0</v>
      </c>
      <c r="E120" s="973">
        <v>2</v>
      </c>
    </row>
    <row r="121" spans="1:5" x14ac:dyDescent="0.2">
      <c r="A121" s="954"/>
      <c r="B121" s="957"/>
      <c r="C121" s="419" t="s">
        <v>572</v>
      </c>
      <c r="D121" s="41">
        <v>0</v>
      </c>
      <c r="E121" s="974"/>
    </row>
    <row r="122" spans="1:5" x14ac:dyDescent="0.2">
      <c r="A122" s="954"/>
      <c r="B122" s="957"/>
      <c r="C122" s="419" t="s">
        <v>573</v>
      </c>
      <c r="D122" s="41">
        <v>0</v>
      </c>
      <c r="E122" s="974"/>
    </row>
    <row r="123" spans="1:5" x14ac:dyDescent="0.2">
      <c r="A123" s="954"/>
      <c r="B123" s="957"/>
      <c r="C123" s="419" t="s">
        <v>953</v>
      </c>
      <c r="D123" s="41">
        <v>1</v>
      </c>
      <c r="E123" s="974"/>
    </row>
    <row r="124" spans="1:5" x14ac:dyDescent="0.2">
      <c r="A124" s="954"/>
      <c r="B124" s="957"/>
      <c r="C124" s="419" t="s">
        <v>954</v>
      </c>
      <c r="D124" s="41">
        <v>2</v>
      </c>
      <c r="E124" s="974"/>
    </row>
    <row r="125" spans="1:5" ht="26.25" thickBot="1" x14ac:dyDescent="0.25">
      <c r="A125" s="955"/>
      <c r="B125" s="958"/>
      <c r="C125" s="685" t="s">
        <v>955</v>
      </c>
      <c r="D125" s="686">
        <v>2</v>
      </c>
      <c r="E125" s="975"/>
    </row>
    <row r="126" spans="1:5" x14ac:dyDescent="0.2">
      <c r="A126" s="953" t="s">
        <v>57</v>
      </c>
      <c r="B126" s="956" t="s">
        <v>1833</v>
      </c>
      <c r="C126" s="418" t="s">
        <v>571</v>
      </c>
      <c r="D126" s="40">
        <v>0</v>
      </c>
      <c r="E126" s="973">
        <v>2</v>
      </c>
    </row>
    <row r="127" spans="1:5" x14ac:dyDescent="0.2">
      <c r="A127" s="954"/>
      <c r="B127" s="957"/>
      <c r="C127" s="419" t="s">
        <v>572</v>
      </c>
      <c r="D127" s="41">
        <v>0</v>
      </c>
      <c r="E127" s="974"/>
    </row>
    <row r="128" spans="1:5" x14ac:dyDescent="0.2">
      <c r="A128" s="954"/>
      <c r="B128" s="957"/>
      <c r="C128" s="419" t="s">
        <v>573</v>
      </c>
      <c r="D128" s="41">
        <v>0</v>
      </c>
      <c r="E128" s="974"/>
    </row>
    <row r="129" spans="1:6" ht="42" customHeight="1" thickBot="1" x14ac:dyDescent="0.25">
      <c r="A129" s="955"/>
      <c r="B129" s="958"/>
      <c r="C129" s="682" t="s">
        <v>587</v>
      </c>
      <c r="D129" s="43">
        <v>2</v>
      </c>
      <c r="E129" s="975"/>
    </row>
    <row r="130" spans="1:6" x14ac:dyDescent="0.2">
      <c r="A130" s="953" t="s">
        <v>58</v>
      </c>
      <c r="B130" s="956" t="s">
        <v>1834</v>
      </c>
      <c r="C130" s="18" t="s">
        <v>571</v>
      </c>
      <c r="D130" s="40">
        <v>0</v>
      </c>
      <c r="E130" s="973">
        <v>2</v>
      </c>
    </row>
    <row r="131" spans="1:6" x14ac:dyDescent="0.2">
      <c r="A131" s="954"/>
      <c r="B131" s="957"/>
      <c r="C131" s="24" t="s">
        <v>572</v>
      </c>
      <c r="D131" s="41">
        <v>0</v>
      </c>
      <c r="E131" s="974"/>
    </row>
    <row r="132" spans="1:6" x14ac:dyDescent="0.2">
      <c r="A132" s="954"/>
      <c r="B132" s="957"/>
      <c r="C132" s="420" t="s">
        <v>573</v>
      </c>
      <c r="D132" s="41">
        <v>0</v>
      </c>
      <c r="E132" s="974"/>
    </row>
    <row r="133" spans="1:6" ht="13.5" thickBot="1" x14ac:dyDescent="0.25">
      <c r="A133" s="955"/>
      <c r="B133" s="958"/>
      <c r="C133" s="685" t="s">
        <v>587</v>
      </c>
      <c r="D133" s="43">
        <v>2</v>
      </c>
      <c r="E133" s="975"/>
    </row>
    <row r="134" spans="1:6" x14ac:dyDescent="0.2">
      <c r="A134" s="953" t="s">
        <v>59</v>
      </c>
      <c r="B134" s="956" t="s">
        <v>899</v>
      </c>
      <c r="C134" s="18" t="s">
        <v>571</v>
      </c>
      <c r="D134" s="39">
        <v>0</v>
      </c>
      <c r="E134" s="973">
        <v>2</v>
      </c>
    </row>
    <row r="135" spans="1:6" x14ac:dyDescent="0.2">
      <c r="A135" s="954"/>
      <c r="B135" s="957"/>
      <c r="C135" s="24" t="s">
        <v>572</v>
      </c>
      <c r="D135" s="34">
        <v>0</v>
      </c>
      <c r="E135" s="974"/>
    </row>
    <row r="136" spans="1:6" x14ac:dyDescent="0.2">
      <c r="A136" s="954"/>
      <c r="B136" s="957"/>
      <c r="C136" s="437" t="s">
        <v>573</v>
      </c>
      <c r="D136" s="34">
        <v>0</v>
      </c>
      <c r="E136" s="974"/>
    </row>
    <row r="137" spans="1:6" ht="29.25" customHeight="1" thickBot="1" x14ac:dyDescent="0.25">
      <c r="A137" s="955"/>
      <c r="B137" s="958"/>
      <c r="C137" s="438" t="s">
        <v>587</v>
      </c>
      <c r="D137" s="36">
        <v>2</v>
      </c>
      <c r="E137" s="975"/>
    </row>
    <row r="138" spans="1:6" ht="13.5" thickBot="1" x14ac:dyDescent="0.25">
      <c r="D138" s="683" t="s">
        <v>591</v>
      </c>
      <c r="E138" s="626">
        <f>SUM(E96:E137)</f>
        <v>22</v>
      </c>
    </row>
    <row r="139" spans="1:6" ht="13.5" thickBot="1" x14ac:dyDescent="0.25">
      <c r="A139" s="619" t="s">
        <v>615</v>
      </c>
      <c r="B139" s="619"/>
      <c r="C139" s="619"/>
      <c r="D139" s="688"/>
      <c r="E139" s="688"/>
      <c r="F139" s="771"/>
    </row>
    <row r="140" spans="1:6" ht="64.5" thickBot="1" x14ac:dyDescent="0.25">
      <c r="A140" s="689" t="s">
        <v>60</v>
      </c>
      <c r="B140" s="48" t="s">
        <v>956</v>
      </c>
      <c r="C140" s="678" t="s">
        <v>1822</v>
      </c>
      <c r="D140" s="690">
        <v>4</v>
      </c>
      <c r="E140" s="636">
        <v>4</v>
      </c>
    </row>
    <row r="141" spans="1:6" x14ac:dyDescent="0.2">
      <c r="A141" s="953" t="s">
        <v>61</v>
      </c>
      <c r="B141" s="956" t="s">
        <v>957</v>
      </c>
      <c r="C141" s="418" t="s">
        <v>571</v>
      </c>
      <c r="D141" s="40">
        <v>0</v>
      </c>
      <c r="E141" s="973">
        <v>2</v>
      </c>
    </row>
    <row r="142" spans="1:6" x14ac:dyDescent="0.2">
      <c r="A142" s="954"/>
      <c r="B142" s="957"/>
      <c r="C142" s="419" t="s">
        <v>572</v>
      </c>
      <c r="D142" s="41">
        <v>0</v>
      </c>
      <c r="E142" s="974"/>
    </row>
    <row r="143" spans="1:6" x14ac:dyDescent="0.2">
      <c r="A143" s="954"/>
      <c r="B143" s="957"/>
      <c r="C143" s="419" t="s">
        <v>573</v>
      </c>
      <c r="D143" s="41">
        <v>0</v>
      </c>
      <c r="E143" s="974"/>
    </row>
    <row r="144" spans="1:6" x14ac:dyDescent="0.2">
      <c r="A144" s="954"/>
      <c r="B144" s="957"/>
      <c r="C144" s="419" t="s">
        <v>587</v>
      </c>
      <c r="D144" s="41">
        <v>2</v>
      </c>
      <c r="E144" s="974"/>
    </row>
    <row r="145" spans="1:5" x14ac:dyDescent="0.2">
      <c r="A145" s="954"/>
      <c r="B145" s="957"/>
      <c r="C145" s="419" t="s">
        <v>961</v>
      </c>
      <c r="D145" s="41">
        <v>2</v>
      </c>
      <c r="E145" s="974"/>
    </row>
    <row r="146" spans="1:5" ht="13.5" thickBot="1" x14ac:dyDescent="0.25">
      <c r="A146" s="955"/>
      <c r="B146" s="958"/>
      <c r="C146" s="419" t="s">
        <v>962</v>
      </c>
      <c r="D146" s="43">
        <v>2</v>
      </c>
      <c r="E146" s="975"/>
    </row>
    <row r="147" spans="1:5" x14ac:dyDescent="0.2">
      <c r="A147" s="953" t="s">
        <v>62</v>
      </c>
      <c r="B147" s="983" t="s">
        <v>958</v>
      </c>
      <c r="C147" s="418" t="s">
        <v>571</v>
      </c>
      <c r="D147" s="691">
        <v>0</v>
      </c>
      <c r="E147" s="973">
        <v>4</v>
      </c>
    </row>
    <row r="148" spans="1:5" x14ac:dyDescent="0.2">
      <c r="A148" s="954"/>
      <c r="B148" s="982"/>
      <c r="C148" s="419" t="s">
        <v>572</v>
      </c>
      <c r="D148" s="692">
        <v>0</v>
      </c>
      <c r="E148" s="974"/>
    </row>
    <row r="149" spans="1:5" x14ac:dyDescent="0.2">
      <c r="A149" s="954"/>
      <c r="B149" s="982"/>
      <c r="C149" s="631" t="s">
        <v>963</v>
      </c>
      <c r="D149" s="692">
        <v>1</v>
      </c>
      <c r="E149" s="974"/>
    </row>
    <row r="150" spans="1:5" x14ac:dyDescent="0.2">
      <c r="A150" s="954"/>
      <c r="B150" s="982"/>
      <c r="C150" s="631" t="s">
        <v>964</v>
      </c>
      <c r="D150" s="692">
        <v>2</v>
      </c>
      <c r="E150" s="974"/>
    </row>
    <row r="151" spans="1:5" ht="25.5" x14ac:dyDescent="0.2">
      <c r="A151" s="954"/>
      <c r="B151" s="982"/>
      <c r="C151" s="693" t="s">
        <v>965</v>
      </c>
      <c r="D151" s="694">
        <v>3</v>
      </c>
      <c r="E151" s="974"/>
    </row>
    <row r="152" spans="1:5" ht="25.5" x14ac:dyDescent="0.2">
      <c r="A152" s="954"/>
      <c r="B152" s="982"/>
      <c r="C152" s="693" t="s">
        <v>1823</v>
      </c>
      <c r="D152" s="694">
        <v>4</v>
      </c>
      <c r="E152" s="974"/>
    </row>
    <row r="153" spans="1:5" x14ac:dyDescent="0.2">
      <c r="A153" s="954"/>
      <c r="B153" s="982"/>
      <c r="C153" s="631" t="s">
        <v>967</v>
      </c>
      <c r="D153" s="692">
        <v>0</v>
      </c>
      <c r="E153" s="974"/>
    </row>
    <row r="154" spans="1:5" ht="13.5" thickBot="1" x14ac:dyDescent="0.25">
      <c r="A154" s="955"/>
      <c r="B154" s="984"/>
      <c r="C154" s="20" t="s">
        <v>577</v>
      </c>
      <c r="D154" s="695">
        <v>0</v>
      </c>
      <c r="E154" s="975"/>
    </row>
    <row r="155" spans="1:5" x14ac:dyDescent="0.2">
      <c r="A155" s="953" t="s">
        <v>63</v>
      </c>
      <c r="B155" s="964" t="s">
        <v>959</v>
      </c>
      <c r="C155" s="18" t="s">
        <v>571</v>
      </c>
      <c r="D155" s="39">
        <v>0</v>
      </c>
      <c r="E155" s="973">
        <v>2</v>
      </c>
    </row>
    <row r="156" spans="1:5" x14ac:dyDescent="0.2">
      <c r="A156" s="954"/>
      <c r="B156" s="964"/>
      <c r="C156" s="437" t="s">
        <v>572</v>
      </c>
      <c r="D156" s="34">
        <v>0</v>
      </c>
      <c r="E156" s="974"/>
    </row>
    <row r="157" spans="1:5" x14ac:dyDescent="0.2">
      <c r="A157" s="954"/>
      <c r="B157" s="964"/>
      <c r="C157" s="437" t="s">
        <v>573</v>
      </c>
      <c r="D157" s="34">
        <v>0</v>
      </c>
      <c r="E157" s="974"/>
    </row>
    <row r="158" spans="1:5" x14ac:dyDescent="0.2">
      <c r="A158" s="954"/>
      <c r="B158" s="964"/>
      <c r="C158" s="415" t="s">
        <v>968</v>
      </c>
      <c r="D158" s="34">
        <v>1</v>
      </c>
      <c r="E158" s="974"/>
    </row>
    <row r="159" spans="1:5" ht="13.5" thickBot="1" x14ac:dyDescent="0.25">
      <c r="A159" s="955"/>
      <c r="B159" s="964"/>
      <c r="C159" s="416" t="s">
        <v>969</v>
      </c>
      <c r="D159" s="36">
        <v>2</v>
      </c>
      <c r="E159" s="975"/>
    </row>
    <row r="160" spans="1:5" x14ac:dyDescent="0.2">
      <c r="A160" s="953" t="s">
        <v>64</v>
      </c>
      <c r="B160" s="956" t="s">
        <v>960</v>
      </c>
      <c r="C160" s="18" t="s">
        <v>571</v>
      </c>
      <c r="D160" s="39">
        <v>0</v>
      </c>
      <c r="E160" s="973">
        <v>2</v>
      </c>
    </row>
    <row r="161" spans="1:5" x14ac:dyDescent="0.2">
      <c r="A161" s="954"/>
      <c r="B161" s="957"/>
      <c r="C161" s="415" t="s">
        <v>572</v>
      </c>
      <c r="D161" s="37">
        <v>0</v>
      </c>
      <c r="E161" s="974"/>
    </row>
    <row r="162" spans="1:5" x14ac:dyDescent="0.2">
      <c r="A162" s="954"/>
      <c r="B162" s="957"/>
      <c r="C162" s="415" t="s">
        <v>573</v>
      </c>
      <c r="D162" s="37">
        <v>0</v>
      </c>
      <c r="E162" s="974"/>
    </row>
    <row r="163" spans="1:5" ht="13.5" thickBot="1" x14ac:dyDescent="0.25">
      <c r="A163" s="955"/>
      <c r="B163" s="958"/>
      <c r="C163" s="416" t="s">
        <v>587</v>
      </c>
      <c r="D163" s="38">
        <v>2</v>
      </c>
      <c r="E163" s="975"/>
    </row>
    <row r="164" spans="1:5" x14ac:dyDescent="0.2">
      <c r="A164" s="953" t="s">
        <v>65</v>
      </c>
      <c r="B164" s="956" t="s">
        <v>970</v>
      </c>
      <c r="C164" s="418" t="s">
        <v>571</v>
      </c>
      <c r="D164" s="40">
        <v>0</v>
      </c>
      <c r="E164" s="973">
        <v>4</v>
      </c>
    </row>
    <row r="165" spans="1:5" x14ac:dyDescent="0.2">
      <c r="A165" s="954"/>
      <c r="B165" s="957"/>
      <c r="C165" s="419" t="s">
        <v>572</v>
      </c>
      <c r="D165" s="41">
        <v>0</v>
      </c>
      <c r="E165" s="974"/>
    </row>
    <row r="166" spans="1:5" x14ac:dyDescent="0.2">
      <c r="A166" s="954"/>
      <c r="B166" s="957"/>
      <c r="C166" s="696">
        <v>0</v>
      </c>
      <c r="D166" s="41">
        <v>0</v>
      </c>
      <c r="E166" s="974"/>
    </row>
    <row r="167" spans="1:5" x14ac:dyDescent="0.2">
      <c r="A167" s="954"/>
      <c r="B167" s="957"/>
      <c r="C167" s="419" t="s">
        <v>25</v>
      </c>
      <c r="D167" s="41">
        <v>1</v>
      </c>
      <c r="E167" s="974"/>
    </row>
    <row r="168" spans="1:5" x14ac:dyDescent="0.2">
      <c r="A168" s="954"/>
      <c r="B168" s="957"/>
      <c r="C168" s="419" t="s">
        <v>22</v>
      </c>
      <c r="D168" s="41">
        <v>2</v>
      </c>
      <c r="E168" s="974"/>
    </row>
    <row r="169" spans="1:5" x14ac:dyDescent="0.2">
      <c r="A169" s="954"/>
      <c r="B169" s="957"/>
      <c r="C169" s="419" t="s">
        <v>23</v>
      </c>
      <c r="D169" s="41">
        <v>3</v>
      </c>
      <c r="E169" s="974"/>
    </row>
    <row r="170" spans="1:5" ht="13.5" thickBot="1" x14ac:dyDescent="0.25">
      <c r="A170" s="955"/>
      <c r="B170" s="958"/>
      <c r="C170" s="20" t="s">
        <v>24</v>
      </c>
      <c r="D170" s="43">
        <v>4</v>
      </c>
      <c r="E170" s="975"/>
    </row>
    <row r="171" spans="1:5" x14ac:dyDescent="0.2">
      <c r="A171" s="953" t="s">
        <v>66</v>
      </c>
      <c r="B171" s="956" t="s">
        <v>971</v>
      </c>
      <c r="C171" s="418" t="s">
        <v>571</v>
      </c>
      <c r="D171" s="40">
        <v>0</v>
      </c>
      <c r="E171" s="973">
        <v>2</v>
      </c>
    </row>
    <row r="172" spans="1:5" x14ac:dyDescent="0.2">
      <c r="A172" s="954"/>
      <c r="B172" s="957"/>
      <c r="C172" s="419" t="s">
        <v>572</v>
      </c>
      <c r="D172" s="41">
        <v>0</v>
      </c>
      <c r="E172" s="974"/>
    </row>
    <row r="173" spans="1:5" x14ac:dyDescent="0.2">
      <c r="A173" s="954"/>
      <c r="B173" s="957"/>
      <c r="C173" s="419" t="s">
        <v>573</v>
      </c>
      <c r="D173" s="41">
        <v>0</v>
      </c>
      <c r="E173" s="974"/>
    </row>
    <row r="174" spans="1:5" x14ac:dyDescent="0.2">
      <c r="A174" s="954"/>
      <c r="B174" s="957"/>
      <c r="C174" s="419" t="s">
        <v>587</v>
      </c>
      <c r="D174" s="41">
        <v>2</v>
      </c>
      <c r="E174" s="974"/>
    </row>
    <row r="175" spans="1:5" ht="13.5" thickBot="1" x14ac:dyDescent="0.25">
      <c r="A175" s="955"/>
      <c r="B175" s="958"/>
      <c r="C175" s="20" t="s">
        <v>577</v>
      </c>
      <c r="D175" s="43">
        <v>0</v>
      </c>
      <c r="E175" s="975"/>
    </row>
    <row r="176" spans="1:5" x14ac:dyDescent="0.2">
      <c r="A176" s="953" t="s">
        <v>67</v>
      </c>
      <c r="B176" s="956" t="s">
        <v>972</v>
      </c>
      <c r="C176" s="418" t="s">
        <v>571</v>
      </c>
      <c r="D176" s="40">
        <v>0</v>
      </c>
      <c r="E176" s="973">
        <v>2</v>
      </c>
    </row>
    <row r="177" spans="1:6" x14ac:dyDescent="0.2">
      <c r="A177" s="954"/>
      <c r="B177" s="957"/>
      <c r="C177" s="419" t="s">
        <v>572</v>
      </c>
      <c r="D177" s="41">
        <v>0</v>
      </c>
      <c r="E177" s="974"/>
    </row>
    <row r="178" spans="1:6" x14ac:dyDescent="0.2">
      <c r="A178" s="954"/>
      <c r="B178" s="957"/>
      <c r="C178" s="419" t="s">
        <v>573</v>
      </c>
      <c r="D178" s="41">
        <v>0</v>
      </c>
      <c r="E178" s="974"/>
    </row>
    <row r="179" spans="1:6" x14ac:dyDescent="0.2">
      <c r="A179" s="954"/>
      <c r="B179" s="957"/>
      <c r="C179" s="419" t="s">
        <v>587</v>
      </c>
      <c r="D179" s="41">
        <v>2</v>
      </c>
      <c r="E179" s="974"/>
    </row>
    <row r="180" spans="1:6" ht="13.5" thickBot="1" x14ac:dyDescent="0.25">
      <c r="A180" s="955"/>
      <c r="B180" s="958"/>
      <c r="C180" s="20" t="s">
        <v>577</v>
      </c>
      <c r="D180" s="43">
        <v>0</v>
      </c>
      <c r="E180" s="975"/>
    </row>
    <row r="181" spans="1:6" ht="13.5" thickBot="1" x14ac:dyDescent="0.25">
      <c r="D181" s="683" t="s">
        <v>591</v>
      </c>
      <c r="E181" s="626">
        <f>SUM(E140:E180)</f>
        <v>22</v>
      </c>
    </row>
    <row r="182" spans="1:6" ht="13.5" thickBot="1" x14ac:dyDescent="0.25">
      <c r="A182" s="619" t="s">
        <v>663</v>
      </c>
      <c r="B182" s="619"/>
      <c r="C182" s="619"/>
      <c r="D182" s="688"/>
      <c r="E182" s="688"/>
      <c r="F182" s="771"/>
    </row>
    <row r="183" spans="1:6" x14ac:dyDescent="0.2">
      <c r="A183" s="953" t="s">
        <v>68</v>
      </c>
      <c r="B183" s="956" t="s">
        <v>973</v>
      </c>
      <c r="C183" s="418" t="s">
        <v>571</v>
      </c>
      <c r="D183" s="40">
        <v>0</v>
      </c>
      <c r="E183" s="973">
        <v>2</v>
      </c>
    </row>
    <row r="184" spans="1:6" x14ac:dyDescent="0.2">
      <c r="A184" s="954"/>
      <c r="B184" s="957"/>
      <c r="C184" s="419" t="s">
        <v>572</v>
      </c>
      <c r="D184" s="41">
        <v>0</v>
      </c>
      <c r="E184" s="974"/>
    </row>
    <row r="185" spans="1:6" ht="38.25" x14ac:dyDescent="0.2">
      <c r="A185" s="954"/>
      <c r="B185" s="957"/>
      <c r="C185" s="24" t="s">
        <v>1027</v>
      </c>
      <c r="D185" s="42">
        <v>1</v>
      </c>
      <c r="E185" s="974"/>
    </row>
    <row r="186" spans="1:6" ht="51" x14ac:dyDescent="0.2">
      <c r="A186" s="954"/>
      <c r="B186" s="957"/>
      <c r="C186" s="420" t="s">
        <v>1028</v>
      </c>
      <c r="D186" s="42">
        <v>2</v>
      </c>
      <c r="E186" s="974"/>
    </row>
    <row r="187" spans="1:6" ht="38.25" x14ac:dyDescent="0.2">
      <c r="A187" s="954"/>
      <c r="B187" s="957"/>
      <c r="C187" s="420" t="s">
        <v>1029</v>
      </c>
      <c r="D187" s="42">
        <v>2</v>
      </c>
      <c r="E187" s="974"/>
    </row>
    <row r="188" spans="1:6" ht="13.5" thickBot="1" x14ac:dyDescent="0.25">
      <c r="A188" s="955"/>
      <c r="B188" s="958"/>
      <c r="C188" s="20" t="s">
        <v>577</v>
      </c>
      <c r="D188" s="43">
        <v>0</v>
      </c>
      <c r="E188" s="975"/>
    </row>
    <row r="189" spans="1:6" x14ac:dyDescent="0.2">
      <c r="A189" s="953" t="s">
        <v>69</v>
      </c>
      <c r="B189" s="956" t="s">
        <v>974</v>
      </c>
      <c r="C189" s="418" t="s">
        <v>571</v>
      </c>
      <c r="D189" s="40">
        <v>0</v>
      </c>
      <c r="E189" s="973">
        <v>4</v>
      </c>
    </row>
    <row r="190" spans="1:6" x14ac:dyDescent="0.2">
      <c r="A190" s="954"/>
      <c r="B190" s="957"/>
      <c r="C190" s="419" t="s">
        <v>572</v>
      </c>
      <c r="D190" s="41">
        <v>0</v>
      </c>
      <c r="E190" s="974"/>
    </row>
    <row r="191" spans="1:6" x14ac:dyDescent="0.2">
      <c r="A191" s="954"/>
      <c r="B191" s="957"/>
      <c r="C191" s="419" t="s">
        <v>573</v>
      </c>
      <c r="D191" s="41">
        <v>0</v>
      </c>
      <c r="E191" s="974"/>
    </row>
    <row r="192" spans="1:6" x14ac:dyDescent="0.2">
      <c r="A192" s="954"/>
      <c r="B192" s="957"/>
      <c r="C192" s="419" t="s">
        <v>587</v>
      </c>
      <c r="D192" s="41">
        <v>2</v>
      </c>
      <c r="E192" s="974"/>
    </row>
    <row r="193" spans="1:5" ht="13.5" thickBot="1" x14ac:dyDescent="0.25">
      <c r="A193" s="955"/>
      <c r="B193" s="958"/>
      <c r="C193" s="20" t="s">
        <v>1030</v>
      </c>
      <c r="D193" s="43">
        <v>4</v>
      </c>
      <c r="E193" s="975"/>
    </row>
    <row r="194" spans="1:5" x14ac:dyDescent="0.2">
      <c r="A194" s="953" t="s">
        <v>70</v>
      </c>
      <c r="B194" s="956" t="s">
        <v>975</v>
      </c>
      <c r="C194" s="418" t="s">
        <v>571</v>
      </c>
      <c r="D194" s="40">
        <v>0</v>
      </c>
      <c r="E194" s="973">
        <v>4</v>
      </c>
    </row>
    <row r="195" spans="1:5" x14ac:dyDescent="0.2">
      <c r="A195" s="954"/>
      <c r="B195" s="957"/>
      <c r="C195" s="419" t="s">
        <v>572</v>
      </c>
      <c r="D195" s="41">
        <v>0</v>
      </c>
      <c r="E195" s="974"/>
    </row>
    <row r="196" spans="1:5" x14ac:dyDescent="0.2">
      <c r="A196" s="954"/>
      <c r="B196" s="957"/>
      <c r="C196" s="419" t="s">
        <v>573</v>
      </c>
      <c r="D196" s="41">
        <v>0</v>
      </c>
      <c r="E196" s="974"/>
    </row>
    <row r="197" spans="1:5" ht="25.5" x14ac:dyDescent="0.2">
      <c r="A197" s="954"/>
      <c r="B197" s="957"/>
      <c r="C197" s="24" t="s">
        <v>1031</v>
      </c>
      <c r="D197" s="42">
        <v>1</v>
      </c>
      <c r="E197" s="974"/>
    </row>
    <row r="198" spans="1:5" ht="25.5" x14ac:dyDescent="0.2">
      <c r="A198" s="954"/>
      <c r="B198" s="957"/>
      <c r="C198" s="420" t="s">
        <v>1032</v>
      </c>
      <c r="D198" s="42">
        <v>2</v>
      </c>
      <c r="E198" s="974"/>
    </row>
    <row r="199" spans="1:5" ht="25.5" x14ac:dyDescent="0.2">
      <c r="A199" s="954"/>
      <c r="B199" s="957"/>
      <c r="C199" s="420" t="s">
        <v>1033</v>
      </c>
      <c r="D199" s="42">
        <v>3</v>
      </c>
      <c r="E199" s="974"/>
    </row>
    <row r="200" spans="1:5" ht="25.5" x14ac:dyDescent="0.2">
      <c r="A200" s="954"/>
      <c r="B200" s="957"/>
      <c r="C200" s="420" t="s">
        <v>1034</v>
      </c>
      <c r="D200" s="42">
        <v>4</v>
      </c>
      <c r="E200" s="974"/>
    </row>
    <row r="201" spans="1:5" ht="13.5" thickBot="1" x14ac:dyDescent="0.25">
      <c r="A201" s="955"/>
      <c r="B201" s="958"/>
      <c r="C201" s="20" t="s">
        <v>577</v>
      </c>
      <c r="D201" s="43">
        <v>0</v>
      </c>
      <c r="E201" s="975"/>
    </row>
    <row r="202" spans="1:5" x14ac:dyDescent="0.2">
      <c r="A202" s="953" t="s">
        <v>71</v>
      </c>
      <c r="B202" s="956" t="s">
        <v>1948</v>
      </c>
      <c r="C202" s="418" t="s">
        <v>571</v>
      </c>
      <c r="D202" s="40">
        <v>0</v>
      </c>
      <c r="E202" s="973">
        <v>2</v>
      </c>
    </row>
    <row r="203" spans="1:5" x14ac:dyDescent="0.2">
      <c r="A203" s="954"/>
      <c r="B203" s="957"/>
      <c r="C203" s="419" t="s">
        <v>572</v>
      </c>
      <c r="D203" s="41">
        <v>0</v>
      </c>
      <c r="E203" s="974"/>
    </row>
    <row r="204" spans="1:5" x14ac:dyDescent="0.2">
      <c r="A204" s="954"/>
      <c r="B204" s="957"/>
      <c r="C204" s="419" t="s">
        <v>573</v>
      </c>
      <c r="D204" s="41">
        <v>0</v>
      </c>
      <c r="E204" s="974"/>
    </row>
    <row r="205" spans="1:5" ht="29.25" customHeight="1" thickBot="1" x14ac:dyDescent="0.25">
      <c r="A205" s="955"/>
      <c r="B205" s="958"/>
      <c r="C205" s="19" t="s">
        <v>587</v>
      </c>
      <c r="D205" s="43">
        <v>2</v>
      </c>
      <c r="E205" s="975"/>
    </row>
    <row r="206" spans="1:5" x14ac:dyDescent="0.2">
      <c r="A206" s="953" t="s">
        <v>72</v>
      </c>
      <c r="B206" s="956" t="s">
        <v>976</v>
      </c>
      <c r="C206" s="418" t="s">
        <v>571</v>
      </c>
      <c r="D206" s="40">
        <v>0</v>
      </c>
      <c r="E206" s="973">
        <v>2</v>
      </c>
    </row>
    <row r="207" spans="1:5" x14ac:dyDescent="0.2">
      <c r="A207" s="954"/>
      <c r="B207" s="957"/>
      <c r="C207" s="419" t="s">
        <v>572</v>
      </c>
      <c r="D207" s="41">
        <v>0</v>
      </c>
      <c r="E207" s="974"/>
    </row>
    <row r="208" spans="1:5" x14ac:dyDescent="0.2">
      <c r="A208" s="954"/>
      <c r="B208" s="957"/>
      <c r="C208" s="419" t="s">
        <v>573</v>
      </c>
      <c r="D208" s="41">
        <v>0</v>
      </c>
      <c r="E208" s="974"/>
    </row>
    <row r="209" spans="1:46" x14ac:dyDescent="0.2">
      <c r="A209" s="954"/>
      <c r="B209" s="957"/>
      <c r="C209" s="419" t="s">
        <v>587</v>
      </c>
      <c r="D209" s="41">
        <v>2</v>
      </c>
      <c r="E209" s="974"/>
    </row>
    <row r="210" spans="1:46" ht="13.5" thickBot="1" x14ac:dyDescent="0.25">
      <c r="A210" s="955"/>
      <c r="B210" s="958"/>
      <c r="C210" s="20" t="s">
        <v>1035</v>
      </c>
      <c r="D210" s="43">
        <v>2</v>
      </c>
      <c r="E210" s="975"/>
    </row>
    <row r="211" spans="1:46" x14ac:dyDescent="0.2">
      <c r="A211" s="953" t="s">
        <v>73</v>
      </c>
      <c r="B211" s="956" t="s">
        <v>977</v>
      </c>
      <c r="C211" s="418" t="s">
        <v>571</v>
      </c>
      <c r="D211" s="40">
        <v>0</v>
      </c>
      <c r="E211" s="973">
        <v>2</v>
      </c>
    </row>
    <row r="212" spans="1:46" x14ac:dyDescent="0.2">
      <c r="A212" s="954"/>
      <c r="B212" s="957"/>
      <c r="C212" s="419" t="s">
        <v>572</v>
      </c>
      <c r="D212" s="41">
        <v>0</v>
      </c>
      <c r="E212" s="974"/>
    </row>
    <row r="213" spans="1:46" x14ac:dyDescent="0.2">
      <c r="A213" s="954"/>
      <c r="B213" s="957"/>
      <c r="C213" s="419" t="s">
        <v>573</v>
      </c>
      <c r="D213" s="41">
        <v>0</v>
      </c>
      <c r="E213" s="974"/>
    </row>
    <row r="214" spans="1:46" ht="39" customHeight="1" thickBot="1" x14ac:dyDescent="0.25">
      <c r="A214" s="955"/>
      <c r="B214" s="958"/>
      <c r="C214" s="604" t="s">
        <v>587</v>
      </c>
      <c r="D214" s="43">
        <v>2</v>
      </c>
      <c r="E214" s="975"/>
    </row>
    <row r="215" spans="1:46" x14ac:dyDescent="0.2">
      <c r="A215" s="953" t="s">
        <v>74</v>
      </c>
      <c r="B215" s="956" t="s">
        <v>978</v>
      </c>
      <c r="C215" s="418" t="s">
        <v>571</v>
      </c>
      <c r="D215" s="230">
        <v>0</v>
      </c>
      <c r="E215" s="973">
        <v>2</v>
      </c>
    </row>
    <row r="216" spans="1:46" x14ac:dyDescent="0.2">
      <c r="A216" s="954"/>
      <c r="B216" s="957"/>
      <c r="C216" s="419" t="s">
        <v>572</v>
      </c>
      <c r="D216" s="230">
        <v>0</v>
      </c>
      <c r="E216" s="974"/>
    </row>
    <row r="217" spans="1:46" x14ac:dyDescent="0.2">
      <c r="A217" s="954"/>
      <c r="B217" s="957"/>
      <c r="C217" s="419" t="s">
        <v>573</v>
      </c>
      <c r="D217" s="230">
        <v>0</v>
      </c>
      <c r="E217" s="974"/>
    </row>
    <row r="218" spans="1:46" ht="13.5" thickBot="1" x14ac:dyDescent="0.25">
      <c r="A218" s="955"/>
      <c r="B218" s="958"/>
      <c r="C218" s="19" t="s">
        <v>587</v>
      </c>
      <c r="D218" s="230">
        <v>2</v>
      </c>
      <c r="E218" s="975"/>
    </row>
    <row r="219" spans="1:46" x14ac:dyDescent="0.2">
      <c r="A219" s="956" t="s">
        <v>75</v>
      </c>
      <c r="B219" s="956" t="s">
        <v>1949</v>
      </c>
      <c r="C219" s="418" t="s">
        <v>571</v>
      </c>
      <c r="D219" s="40">
        <v>0</v>
      </c>
      <c r="E219" s="973">
        <v>4</v>
      </c>
    </row>
    <row r="220" spans="1:46" x14ac:dyDescent="0.2">
      <c r="A220" s="957"/>
      <c r="B220" s="957"/>
      <c r="C220" s="419" t="s">
        <v>572</v>
      </c>
      <c r="D220" s="41">
        <v>0</v>
      </c>
      <c r="E220" s="974"/>
    </row>
    <row r="221" spans="1:46" x14ac:dyDescent="0.2">
      <c r="A221" s="957"/>
      <c r="B221" s="957"/>
      <c r="C221" s="419" t="s">
        <v>573</v>
      </c>
      <c r="D221" s="41">
        <v>0</v>
      </c>
      <c r="E221" s="974"/>
    </row>
    <row r="222" spans="1:46" x14ac:dyDescent="0.2">
      <c r="A222" s="957"/>
      <c r="B222" s="957"/>
      <c r="C222" s="420" t="s">
        <v>587</v>
      </c>
      <c r="D222" s="41">
        <v>1</v>
      </c>
      <c r="E222" s="974"/>
    </row>
    <row r="223" spans="1:46" s="66" customFormat="1" ht="13.5" customHeight="1" x14ac:dyDescent="0.2">
      <c r="A223" s="957"/>
      <c r="B223" s="957"/>
      <c r="C223" s="420" t="s">
        <v>1036</v>
      </c>
      <c r="D223" s="42">
        <v>3</v>
      </c>
      <c r="E223" s="974"/>
      <c r="F223" s="773"/>
      <c r="G223" s="773"/>
      <c r="H223" s="773"/>
      <c r="I223" s="773"/>
      <c r="J223" s="773"/>
      <c r="K223" s="773"/>
      <c r="L223" s="773"/>
      <c r="M223" s="773"/>
      <c r="N223" s="773"/>
      <c r="O223" s="773"/>
      <c r="P223" s="773"/>
      <c r="Q223" s="773"/>
      <c r="R223" s="773"/>
      <c r="S223" s="773"/>
      <c r="T223" s="773"/>
      <c r="U223" s="773"/>
      <c r="V223" s="773"/>
      <c r="W223" s="773"/>
      <c r="X223" s="773"/>
      <c r="Y223" s="773"/>
      <c r="Z223" s="773"/>
      <c r="AA223" s="773"/>
      <c r="AB223" s="773"/>
      <c r="AC223" s="773"/>
      <c r="AD223" s="773"/>
      <c r="AE223" s="773"/>
      <c r="AF223" s="773"/>
      <c r="AG223" s="773"/>
      <c r="AH223" s="773"/>
      <c r="AI223" s="773"/>
      <c r="AJ223" s="773"/>
      <c r="AK223" s="773"/>
      <c r="AL223" s="773"/>
      <c r="AM223" s="773"/>
      <c r="AN223" s="773"/>
      <c r="AO223" s="773"/>
      <c r="AP223" s="773"/>
      <c r="AQ223" s="773"/>
      <c r="AR223" s="773"/>
      <c r="AS223" s="773"/>
      <c r="AT223" s="773"/>
    </row>
    <row r="224" spans="1:46" ht="25.5" x14ac:dyDescent="0.2">
      <c r="A224" s="957"/>
      <c r="B224" s="957"/>
      <c r="C224" s="24" t="s">
        <v>1037</v>
      </c>
      <c r="D224" s="42">
        <v>2</v>
      </c>
      <c r="E224" s="974"/>
    </row>
    <row r="225" spans="1:5" ht="25.5" x14ac:dyDescent="0.2">
      <c r="A225" s="957"/>
      <c r="B225" s="957"/>
      <c r="C225" s="24" t="s">
        <v>1038</v>
      </c>
      <c r="D225" s="42">
        <v>4</v>
      </c>
      <c r="E225" s="974"/>
    </row>
    <row r="226" spans="1:5" ht="26.25" thickBot="1" x14ac:dyDescent="0.25">
      <c r="A226" s="958"/>
      <c r="B226" s="958"/>
      <c r="C226" s="621" t="s">
        <v>1039</v>
      </c>
      <c r="D226" s="686">
        <v>2</v>
      </c>
      <c r="E226" s="975"/>
    </row>
    <row r="227" spans="1:5" x14ac:dyDescent="0.2">
      <c r="A227" s="953" t="s">
        <v>76</v>
      </c>
      <c r="B227" s="956" t="s">
        <v>979</v>
      </c>
      <c r="C227" s="418" t="s">
        <v>571</v>
      </c>
      <c r="D227" s="40">
        <v>0</v>
      </c>
      <c r="E227" s="973">
        <v>3</v>
      </c>
    </row>
    <row r="228" spans="1:5" x14ac:dyDescent="0.2">
      <c r="A228" s="954"/>
      <c r="B228" s="957"/>
      <c r="C228" s="419" t="s">
        <v>572</v>
      </c>
      <c r="D228" s="41">
        <v>0</v>
      </c>
      <c r="E228" s="974"/>
    </row>
    <row r="229" spans="1:5" x14ac:dyDescent="0.2">
      <c r="A229" s="954"/>
      <c r="B229" s="957"/>
      <c r="C229" s="419" t="s">
        <v>573</v>
      </c>
      <c r="D229" s="41">
        <v>0</v>
      </c>
      <c r="E229" s="974"/>
    </row>
    <row r="230" spans="1:5" x14ac:dyDescent="0.2">
      <c r="A230" s="954"/>
      <c r="B230" s="957"/>
      <c r="C230" s="419" t="s">
        <v>587</v>
      </c>
      <c r="D230" s="41">
        <v>2</v>
      </c>
      <c r="E230" s="974"/>
    </row>
    <row r="231" spans="1:5" ht="25.5" x14ac:dyDescent="0.2">
      <c r="A231" s="954"/>
      <c r="B231" s="957"/>
      <c r="C231" s="420" t="s">
        <v>1040</v>
      </c>
      <c r="D231" s="41">
        <v>3</v>
      </c>
      <c r="E231" s="974"/>
    </row>
    <row r="232" spans="1:5" ht="13.5" thickBot="1" x14ac:dyDescent="0.25">
      <c r="A232" s="955"/>
      <c r="B232" s="958"/>
      <c r="C232" s="20" t="s">
        <v>577</v>
      </c>
      <c r="D232" s="43">
        <v>0</v>
      </c>
      <c r="E232" s="975"/>
    </row>
    <row r="233" spans="1:5" x14ac:dyDescent="0.2">
      <c r="A233" s="953" t="s">
        <v>77</v>
      </c>
      <c r="B233" s="956" t="s">
        <v>1950</v>
      </c>
      <c r="C233" s="418" t="s">
        <v>571</v>
      </c>
      <c r="D233" s="40">
        <v>0</v>
      </c>
      <c r="E233" s="973">
        <v>4</v>
      </c>
    </row>
    <row r="234" spans="1:5" x14ac:dyDescent="0.2">
      <c r="A234" s="954"/>
      <c r="B234" s="957"/>
      <c r="C234" s="419" t="s">
        <v>572</v>
      </c>
      <c r="D234" s="41">
        <v>0</v>
      </c>
      <c r="E234" s="974"/>
    </row>
    <row r="235" spans="1:5" x14ac:dyDescent="0.2">
      <c r="A235" s="954"/>
      <c r="B235" s="957"/>
      <c r="C235" s="419" t="s">
        <v>573</v>
      </c>
      <c r="D235" s="41">
        <v>0</v>
      </c>
      <c r="E235" s="974"/>
    </row>
    <row r="236" spans="1:5" x14ac:dyDescent="0.2">
      <c r="A236" s="954"/>
      <c r="B236" s="957"/>
      <c r="C236" s="419" t="s">
        <v>587</v>
      </c>
      <c r="D236" s="41">
        <v>2</v>
      </c>
      <c r="E236" s="974"/>
    </row>
    <row r="237" spans="1:5" ht="25.5" x14ac:dyDescent="0.2">
      <c r="A237" s="954"/>
      <c r="B237" s="957"/>
      <c r="C237" s="420" t="s">
        <v>1041</v>
      </c>
      <c r="D237" s="42">
        <v>4</v>
      </c>
      <c r="E237" s="974"/>
    </row>
    <row r="238" spans="1:5" ht="13.5" thickBot="1" x14ac:dyDescent="0.25">
      <c r="A238" s="955"/>
      <c r="B238" s="958"/>
      <c r="C238" s="20" t="s">
        <v>577</v>
      </c>
      <c r="D238" s="43">
        <v>0</v>
      </c>
      <c r="E238" s="975"/>
    </row>
    <row r="239" spans="1:5" x14ac:dyDescent="0.2">
      <c r="A239" s="953" t="s">
        <v>78</v>
      </c>
      <c r="B239" s="947" t="s">
        <v>980</v>
      </c>
      <c r="C239" s="418" t="s">
        <v>571</v>
      </c>
      <c r="D239" s="40">
        <v>0</v>
      </c>
      <c r="E239" s="973">
        <v>4</v>
      </c>
    </row>
    <row r="240" spans="1:5" x14ac:dyDescent="0.2">
      <c r="A240" s="954"/>
      <c r="B240" s="948"/>
      <c r="C240" s="419" t="s">
        <v>572</v>
      </c>
      <c r="D240" s="41">
        <v>0</v>
      </c>
      <c r="E240" s="974"/>
    </row>
    <row r="241" spans="1:5" x14ac:dyDescent="0.2">
      <c r="A241" s="954"/>
      <c r="B241" s="948"/>
      <c r="C241" s="419" t="s">
        <v>573</v>
      </c>
      <c r="D241" s="41">
        <v>0</v>
      </c>
      <c r="E241" s="974"/>
    </row>
    <row r="242" spans="1:5" ht="51" x14ac:dyDescent="0.2">
      <c r="A242" s="954"/>
      <c r="B242" s="948"/>
      <c r="C242" s="420" t="s">
        <v>1824</v>
      </c>
      <c r="D242" s="42">
        <v>2</v>
      </c>
      <c r="E242" s="974"/>
    </row>
    <row r="243" spans="1:5" ht="51.75" thickBot="1" x14ac:dyDescent="0.25">
      <c r="A243" s="955"/>
      <c r="B243" s="949"/>
      <c r="C243" s="685" t="s">
        <v>1825</v>
      </c>
      <c r="D243" s="686">
        <v>4</v>
      </c>
      <c r="E243" s="975"/>
    </row>
    <row r="244" spans="1:5" x14ac:dyDescent="0.2">
      <c r="A244" s="953" t="s">
        <v>79</v>
      </c>
      <c r="B244" s="956" t="s">
        <v>1826</v>
      </c>
      <c r="C244" s="418" t="s">
        <v>571</v>
      </c>
      <c r="D244" s="40">
        <v>0</v>
      </c>
      <c r="E244" s="973">
        <v>3</v>
      </c>
    </row>
    <row r="245" spans="1:5" x14ac:dyDescent="0.2">
      <c r="A245" s="954"/>
      <c r="B245" s="957"/>
      <c r="C245" s="419" t="s">
        <v>572</v>
      </c>
      <c r="D245" s="41">
        <v>0</v>
      </c>
      <c r="E245" s="974"/>
    </row>
    <row r="246" spans="1:5" x14ac:dyDescent="0.2">
      <c r="A246" s="954"/>
      <c r="B246" s="957"/>
      <c r="C246" s="419" t="s">
        <v>80</v>
      </c>
      <c r="D246" s="41">
        <v>1</v>
      </c>
      <c r="E246" s="974"/>
    </row>
    <row r="247" spans="1:5" x14ac:dyDescent="0.2">
      <c r="A247" s="954"/>
      <c r="B247" s="957"/>
      <c r="C247" s="419" t="s">
        <v>81</v>
      </c>
      <c r="D247" s="41">
        <v>2</v>
      </c>
      <c r="E247" s="974"/>
    </row>
    <row r="248" spans="1:5" ht="13.5" thickBot="1" x14ac:dyDescent="0.25">
      <c r="A248" s="955"/>
      <c r="B248" s="958"/>
      <c r="C248" s="20" t="s">
        <v>82</v>
      </c>
      <c r="D248" s="43">
        <v>3</v>
      </c>
      <c r="E248" s="975"/>
    </row>
    <row r="249" spans="1:5" x14ac:dyDescent="0.2">
      <c r="A249" s="953" t="s">
        <v>83</v>
      </c>
      <c r="B249" s="956" t="s">
        <v>1930</v>
      </c>
      <c r="C249" s="418" t="s">
        <v>571</v>
      </c>
      <c r="D249" s="44">
        <v>0</v>
      </c>
      <c r="E249" s="973">
        <v>5</v>
      </c>
    </row>
    <row r="250" spans="1:5" x14ac:dyDescent="0.2">
      <c r="A250" s="954"/>
      <c r="B250" s="957"/>
      <c r="C250" s="419" t="s">
        <v>572</v>
      </c>
      <c r="D250" s="45">
        <v>0</v>
      </c>
      <c r="E250" s="974"/>
    </row>
    <row r="251" spans="1:5" x14ac:dyDescent="0.2">
      <c r="A251" s="954"/>
      <c r="B251" s="957"/>
      <c r="C251" s="419" t="s">
        <v>706</v>
      </c>
      <c r="D251" s="45">
        <v>0</v>
      </c>
      <c r="E251" s="974"/>
    </row>
    <row r="252" spans="1:5" x14ac:dyDescent="0.2">
      <c r="A252" s="954"/>
      <c r="B252" s="957"/>
      <c r="C252" s="419" t="s">
        <v>1042</v>
      </c>
      <c r="D252" s="45">
        <v>1</v>
      </c>
      <c r="E252" s="974"/>
    </row>
    <row r="253" spans="1:5" x14ac:dyDescent="0.2">
      <c r="A253" s="954"/>
      <c r="B253" s="957"/>
      <c r="C253" s="419" t="s">
        <v>1043</v>
      </c>
      <c r="D253" s="45">
        <v>2</v>
      </c>
      <c r="E253" s="974"/>
    </row>
    <row r="254" spans="1:5" x14ac:dyDescent="0.2">
      <c r="A254" s="954"/>
      <c r="B254" s="957"/>
      <c r="C254" s="419" t="s">
        <v>1044</v>
      </c>
      <c r="D254" s="45">
        <v>3</v>
      </c>
      <c r="E254" s="974"/>
    </row>
    <row r="255" spans="1:5" x14ac:dyDescent="0.2">
      <c r="A255" s="954"/>
      <c r="B255" s="957"/>
      <c r="C255" s="419" t="s">
        <v>1045</v>
      </c>
      <c r="D255" s="45">
        <v>4</v>
      </c>
      <c r="E255" s="974"/>
    </row>
    <row r="256" spans="1:5" x14ac:dyDescent="0.2">
      <c r="A256" s="954"/>
      <c r="B256" s="957"/>
      <c r="C256" s="419" t="s">
        <v>1046</v>
      </c>
      <c r="D256" s="45">
        <v>2</v>
      </c>
      <c r="E256" s="974"/>
    </row>
    <row r="257" spans="1:5" x14ac:dyDescent="0.2">
      <c r="A257" s="954"/>
      <c r="B257" s="957"/>
      <c r="C257" s="419" t="s">
        <v>1047</v>
      </c>
      <c r="D257" s="45">
        <v>3</v>
      </c>
      <c r="E257" s="974"/>
    </row>
    <row r="258" spans="1:5" x14ac:dyDescent="0.2">
      <c r="A258" s="954"/>
      <c r="B258" s="957"/>
      <c r="C258" s="21" t="s">
        <v>1048</v>
      </c>
      <c r="D258" s="45">
        <v>3</v>
      </c>
      <c r="E258" s="974"/>
    </row>
    <row r="259" spans="1:5" x14ac:dyDescent="0.2">
      <c r="A259" s="954"/>
      <c r="B259" s="957"/>
      <c r="C259" s="419" t="s">
        <v>1049</v>
      </c>
      <c r="D259" s="45">
        <v>4</v>
      </c>
      <c r="E259" s="974"/>
    </row>
    <row r="260" spans="1:5" x14ac:dyDescent="0.2">
      <c r="A260" s="954"/>
      <c r="B260" s="957"/>
      <c r="C260" s="419" t="s">
        <v>1050</v>
      </c>
      <c r="D260" s="45">
        <v>4</v>
      </c>
      <c r="E260" s="974"/>
    </row>
    <row r="261" spans="1:5" ht="13.5" thickBot="1" x14ac:dyDescent="0.25">
      <c r="A261" s="955"/>
      <c r="B261" s="958"/>
      <c r="C261" s="19" t="s">
        <v>1051</v>
      </c>
      <c r="D261" s="46">
        <v>5</v>
      </c>
      <c r="E261" s="975"/>
    </row>
    <row r="262" spans="1:5" x14ac:dyDescent="0.2">
      <c r="A262" s="953" t="s">
        <v>84</v>
      </c>
      <c r="B262" s="956" t="s">
        <v>982</v>
      </c>
      <c r="C262" s="417" t="s">
        <v>571</v>
      </c>
      <c r="D262" s="33">
        <v>0</v>
      </c>
      <c r="E262" s="973">
        <v>2</v>
      </c>
    </row>
    <row r="263" spans="1:5" x14ac:dyDescent="0.2">
      <c r="A263" s="954"/>
      <c r="B263" s="957"/>
      <c r="C263" s="437" t="s">
        <v>572</v>
      </c>
      <c r="D263" s="34">
        <v>0</v>
      </c>
      <c r="E263" s="974"/>
    </row>
    <row r="264" spans="1:5" x14ac:dyDescent="0.2">
      <c r="A264" s="954"/>
      <c r="B264" s="957"/>
      <c r="C264" s="437" t="s">
        <v>573</v>
      </c>
      <c r="D264" s="34">
        <v>0</v>
      </c>
      <c r="E264" s="974"/>
    </row>
    <row r="265" spans="1:5" ht="13.5" thickBot="1" x14ac:dyDescent="0.25">
      <c r="A265" s="955"/>
      <c r="B265" s="958"/>
      <c r="C265" s="438" t="s">
        <v>587</v>
      </c>
      <c r="D265" s="36">
        <v>2</v>
      </c>
      <c r="E265" s="975"/>
    </row>
    <row r="266" spans="1:5" ht="24.75" customHeight="1" x14ac:dyDescent="0.2">
      <c r="A266" s="944" t="s">
        <v>85</v>
      </c>
      <c r="B266" s="947" t="s">
        <v>433</v>
      </c>
      <c r="C266" s="620" t="s">
        <v>1827</v>
      </c>
      <c r="D266" s="697">
        <v>2</v>
      </c>
      <c r="E266" s="973">
        <v>4</v>
      </c>
    </row>
    <row r="267" spans="1:5" ht="24.75" customHeight="1" thickBot="1" x14ac:dyDescent="0.25">
      <c r="A267" s="946"/>
      <c r="B267" s="949"/>
      <c r="C267" s="416" t="s">
        <v>436</v>
      </c>
      <c r="D267" s="38">
        <v>2</v>
      </c>
      <c r="E267" s="975"/>
    </row>
    <row r="268" spans="1:5" ht="24" customHeight="1" x14ac:dyDescent="0.2">
      <c r="A268" s="944" t="s">
        <v>86</v>
      </c>
      <c r="B268" s="947" t="s">
        <v>983</v>
      </c>
      <c r="C268" s="620" t="s">
        <v>1827</v>
      </c>
      <c r="D268" s="697">
        <v>2</v>
      </c>
      <c r="E268" s="973">
        <v>4</v>
      </c>
    </row>
    <row r="269" spans="1:5" ht="24" customHeight="1" thickBot="1" x14ac:dyDescent="0.25">
      <c r="A269" s="946"/>
      <c r="B269" s="949"/>
      <c r="C269" s="416" t="s">
        <v>436</v>
      </c>
      <c r="D269" s="38">
        <v>2</v>
      </c>
      <c r="E269" s="975"/>
    </row>
    <row r="270" spans="1:5" ht="15.75" customHeight="1" x14ac:dyDescent="0.2">
      <c r="A270" s="953" t="s">
        <v>87</v>
      </c>
      <c r="B270" s="956" t="s">
        <v>984</v>
      </c>
      <c r="C270" s="418" t="s">
        <v>571</v>
      </c>
      <c r="D270" s="40">
        <v>0</v>
      </c>
      <c r="E270" s="973">
        <v>2</v>
      </c>
    </row>
    <row r="271" spans="1:5" ht="15.75" customHeight="1" x14ac:dyDescent="0.2">
      <c r="A271" s="954"/>
      <c r="B271" s="957"/>
      <c r="C271" s="419" t="s">
        <v>572</v>
      </c>
      <c r="D271" s="41">
        <v>0</v>
      </c>
      <c r="E271" s="974"/>
    </row>
    <row r="272" spans="1:5" ht="15.75" customHeight="1" x14ac:dyDescent="0.2">
      <c r="A272" s="954"/>
      <c r="B272" s="957"/>
      <c r="C272" s="419" t="s">
        <v>573</v>
      </c>
      <c r="D272" s="41">
        <v>0</v>
      </c>
      <c r="E272" s="974"/>
    </row>
    <row r="273" spans="1:7" ht="18.75" customHeight="1" thickBot="1" x14ac:dyDescent="0.25">
      <c r="A273" s="955"/>
      <c r="B273" s="958"/>
      <c r="C273" s="20" t="s">
        <v>587</v>
      </c>
      <c r="D273" s="43">
        <v>2</v>
      </c>
      <c r="E273" s="975"/>
    </row>
    <row r="274" spans="1:7" ht="14.25" customHeight="1" x14ac:dyDescent="0.2">
      <c r="A274" s="953" t="s">
        <v>88</v>
      </c>
      <c r="B274" s="956" t="s">
        <v>985</v>
      </c>
      <c r="C274" s="18" t="s">
        <v>571</v>
      </c>
      <c r="D274" s="39">
        <v>0</v>
      </c>
      <c r="E274" s="973">
        <v>2</v>
      </c>
    </row>
    <row r="275" spans="1:7" ht="14.25" customHeight="1" x14ac:dyDescent="0.2">
      <c r="A275" s="954"/>
      <c r="B275" s="957"/>
      <c r="C275" s="437" t="s">
        <v>572</v>
      </c>
      <c r="D275" s="34">
        <v>0</v>
      </c>
      <c r="E275" s="974"/>
    </row>
    <row r="276" spans="1:7" ht="14.25" customHeight="1" x14ac:dyDescent="0.2">
      <c r="A276" s="954"/>
      <c r="B276" s="957"/>
      <c r="C276" s="437" t="s">
        <v>573</v>
      </c>
      <c r="D276" s="34">
        <v>0</v>
      </c>
      <c r="E276" s="974"/>
    </row>
    <row r="277" spans="1:7" ht="21.75" customHeight="1" thickBot="1" x14ac:dyDescent="0.25">
      <c r="A277" s="955"/>
      <c r="B277" s="958"/>
      <c r="C277" s="438" t="s">
        <v>587</v>
      </c>
      <c r="D277" s="36">
        <v>2</v>
      </c>
      <c r="E277" s="975"/>
    </row>
    <row r="278" spans="1:7" ht="13.5" thickBot="1" x14ac:dyDescent="0.25">
      <c r="D278" s="683" t="s">
        <v>591</v>
      </c>
      <c r="E278" s="626">
        <f>SUM(E183:E277)</f>
        <v>55</v>
      </c>
    </row>
    <row r="279" spans="1:7" ht="13.5" thickBot="1" x14ac:dyDescent="0.25">
      <c r="A279" s="619" t="s">
        <v>708</v>
      </c>
      <c r="B279" s="619"/>
      <c r="C279" s="619"/>
      <c r="D279" s="688"/>
      <c r="E279" s="688"/>
      <c r="F279" s="771"/>
      <c r="G279" s="767"/>
    </row>
    <row r="280" spans="1:7" x14ac:dyDescent="0.2">
      <c r="A280" s="953" t="s">
        <v>89</v>
      </c>
      <c r="B280" s="956" t="s">
        <v>1018</v>
      </c>
      <c r="C280" s="680" t="s">
        <v>571</v>
      </c>
      <c r="D280" s="40">
        <v>0</v>
      </c>
      <c r="E280" s="973">
        <v>4</v>
      </c>
      <c r="F280" s="767"/>
      <c r="G280" s="767"/>
    </row>
    <row r="281" spans="1:7" x14ac:dyDescent="0.2">
      <c r="A281" s="954"/>
      <c r="B281" s="957"/>
      <c r="C281" s="21" t="s">
        <v>572</v>
      </c>
      <c r="D281" s="41">
        <v>0</v>
      </c>
      <c r="E281" s="974"/>
    </row>
    <row r="282" spans="1:7" x14ac:dyDescent="0.2">
      <c r="A282" s="954"/>
      <c r="B282" s="957"/>
      <c r="C282" s="21" t="s">
        <v>573</v>
      </c>
      <c r="D282" s="41">
        <v>0</v>
      </c>
      <c r="E282" s="974"/>
    </row>
    <row r="283" spans="1:7" ht="25.5" x14ac:dyDescent="0.2">
      <c r="A283" s="954"/>
      <c r="B283" s="957"/>
      <c r="C283" s="24" t="s">
        <v>1052</v>
      </c>
      <c r="D283" s="42">
        <v>2</v>
      </c>
      <c r="E283" s="974"/>
    </row>
    <row r="284" spans="1:7" ht="51.75" thickBot="1" x14ac:dyDescent="0.25">
      <c r="A284" s="955"/>
      <c r="B284" s="958"/>
      <c r="C284" s="621" t="s">
        <v>1053</v>
      </c>
      <c r="D284" s="686">
        <v>4</v>
      </c>
      <c r="E284" s="975"/>
    </row>
    <row r="285" spans="1:7" ht="25.5" customHeight="1" x14ac:dyDescent="0.2">
      <c r="A285" s="953" t="s">
        <v>90</v>
      </c>
      <c r="B285" s="956" t="s">
        <v>1019</v>
      </c>
      <c r="C285" s="418" t="s">
        <v>571</v>
      </c>
      <c r="D285" s="39">
        <v>0</v>
      </c>
      <c r="E285" s="973">
        <v>4</v>
      </c>
    </row>
    <row r="286" spans="1:7" ht="15" customHeight="1" x14ac:dyDescent="0.2">
      <c r="A286" s="954"/>
      <c r="B286" s="957"/>
      <c r="C286" s="419" t="s">
        <v>572</v>
      </c>
      <c r="D286" s="42">
        <v>0</v>
      </c>
      <c r="E286" s="974"/>
    </row>
    <row r="287" spans="1:7" ht="15" customHeight="1" x14ac:dyDescent="0.2">
      <c r="A287" s="954"/>
      <c r="B287" s="957"/>
      <c r="C287" s="419" t="s">
        <v>573</v>
      </c>
      <c r="D287" s="42">
        <v>0</v>
      </c>
      <c r="E287" s="974"/>
    </row>
    <row r="288" spans="1:7" ht="15.75" customHeight="1" thickBot="1" x14ac:dyDescent="0.25">
      <c r="A288" s="955"/>
      <c r="B288" s="958"/>
      <c r="C288" s="20" t="s">
        <v>1828</v>
      </c>
      <c r="D288" s="686">
        <v>4</v>
      </c>
      <c r="E288" s="975"/>
    </row>
    <row r="289" spans="1:5" x14ac:dyDescent="0.2">
      <c r="A289" s="953" t="s">
        <v>91</v>
      </c>
      <c r="B289" s="956" t="s">
        <v>1020</v>
      </c>
      <c r="C289" s="418" t="s">
        <v>571</v>
      </c>
      <c r="D289" s="40">
        <v>0</v>
      </c>
      <c r="E289" s="973">
        <v>2</v>
      </c>
    </row>
    <row r="290" spans="1:5" x14ac:dyDescent="0.2">
      <c r="A290" s="954"/>
      <c r="B290" s="957"/>
      <c r="C290" s="419" t="s">
        <v>572</v>
      </c>
      <c r="D290" s="41">
        <v>0</v>
      </c>
      <c r="E290" s="974"/>
    </row>
    <row r="291" spans="1:5" x14ac:dyDescent="0.2">
      <c r="A291" s="954"/>
      <c r="B291" s="957"/>
      <c r="C291" s="419" t="s">
        <v>573</v>
      </c>
      <c r="D291" s="41">
        <v>0</v>
      </c>
      <c r="E291" s="974"/>
    </row>
    <row r="292" spans="1:5" ht="42" customHeight="1" thickBot="1" x14ac:dyDescent="0.25">
      <c r="A292" s="955"/>
      <c r="B292" s="958"/>
      <c r="C292" s="682" t="s">
        <v>587</v>
      </c>
      <c r="D292" s="43">
        <v>2</v>
      </c>
      <c r="E292" s="975"/>
    </row>
    <row r="293" spans="1:5" x14ac:dyDescent="0.2">
      <c r="A293" s="953" t="s">
        <v>92</v>
      </c>
      <c r="B293" s="956" t="s">
        <v>1021</v>
      </c>
      <c r="C293" s="680" t="s">
        <v>571</v>
      </c>
      <c r="D293" s="40">
        <v>0</v>
      </c>
      <c r="E293" s="973">
        <v>2</v>
      </c>
    </row>
    <row r="294" spans="1:5" x14ac:dyDescent="0.2">
      <c r="A294" s="954"/>
      <c r="B294" s="957"/>
      <c r="C294" s="419" t="s">
        <v>572</v>
      </c>
      <c r="D294" s="41">
        <v>0</v>
      </c>
      <c r="E294" s="974"/>
    </row>
    <row r="295" spans="1:5" x14ac:dyDescent="0.2">
      <c r="A295" s="954"/>
      <c r="B295" s="957"/>
      <c r="C295" s="419" t="s">
        <v>573</v>
      </c>
      <c r="D295" s="41">
        <v>0</v>
      </c>
      <c r="E295" s="974"/>
    </row>
    <row r="296" spans="1:5" ht="13.5" thickBot="1" x14ac:dyDescent="0.25">
      <c r="A296" s="955"/>
      <c r="B296" s="958"/>
      <c r="C296" s="20" t="s">
        <v>587</v>
      </c>
      <c r="D296" s="43">
        <v>2</v>
      </c>
      <c r="E296" s="975"/>
    </row>
    <row r="297" spans="1:5" x14ac:dyDescent="0.2">
      <c r="A297" s="953" t="s">
        <v>93</v>
      </c>
      <c r="B297" s="956" t="s">
        <v>1022</v>
      </c>
      <c r="C297" s="418" t="s">
        <v>571</v>
      </c>
      <c r="D297" s="40">
        <v>0</v>
      </c>
      <c r="E297" s="973">
        <v>4</v>
      </c>
    </row>
    <row r="298" spans="1:5" x14ac:dyDescent="0.2">
      <c r="A298" s="954"/>
      <c r="B298" s="957"/>
      <c r="C298" s="419" t="s">
        <v>572</v>
      </c>
      <c r="D298" s="41">
        <v>0</v>
      </c>
      <c r="E298" s="974"/>
    </row>
    <row r="299" spans="1:5" x14ac:dyDescent="0.2">
      <c r="A299" s="954"/>
      <c r="B299" s="957"/>
      <c r="C299" s="419" t="s">
        <v>1054</v>
      </c>
      <c r="D299" s="41">
        <v>0</v>
      </c>
      <c r="E299" s="974"/>
    </row>
    <row r="300" spans="1:5" x14ac:dyDescent="0.2">
      <c r="A300" s="954"/>
      <c r="B300" s="957"/>
      <c r="C300" s="419" t="s">
        <v>1055</v>
      </c>
      <c r="D300" s="41">
        <v>4</v>
      </c>
      <c r="E300" s="974"/>
    </row>
    <row r="301" spans="1:5" x14ac:dyDescent="0.2">
      <c r="A301" s="954"/>
      <c r="B301" s="957"/>
      <c r="C301" s="419" t="s">
        <v>1056</v>
      </c>
      <c r="D301" s="41">
        <v>4</v>
      </c>
      <c r="E301" s="974"/>
    </row>
    <row r="302" spans="1:5" x14ac:dyDescent="0.2">
      <c r="A302" s="954"/>
      <c r="B302" s="957"/>
      <c r="C302" s="420" t="s">
        <v>1057</v>
      </c>
      <c r="D302" s="42">
        <v>2</v>
      </c>
      <c r="E302" s="974"/>
    </row>
    <row r="303" spans="1:5" ht="13.5" thickBot="1" x14ac:dyDescent="0.25">
      <c r="A303" s="955"/>
      <c r="B303" s="958"/>
      <c r="C303" s="20" t="s">
        <v>577</v>
      </c>
      <c r="D303" s="43">
        <v>0</v>
      </c>
      <c r="E303" s="975"/>
    </row>
    <row r="304" spans="1:5" x14ac:dyDescent="0.2">
      <c r="A304" s="953" t="s">
        <v>94</v>
      </c>
      <c r="B304" s="956" t="s">
        <v>1023</v>
      </c>
      <c r="C304" s="417" t="s">
        <v>571</v>
      </c>
      <c r="D304" s="33">
        <v>0</v>
      </c>
      <c r="E304" s="973">
        <v>2</v>
      </c>
    </row>
    <row r="305" spans="1:5" x14ac:dyDescent="0.2">
      <c r="A305" s="954"/>
      <c r="B305" s="957"/>
      <c r="C305" s="24" t="s">
        <v>572</v>
      </c>
      <c r="D305" s="42">
        <v>0</v>
      </c>
      <c r="E305" s="974"/>
    </row>
    <row r="306" spans="1:5" x14ac:dyDescent="0.2">
      <c r="A306" s="954"/>
      <c r="B306" s="957"/>
      <c r="C306" s="24" t="s">
        <v>573</v>
      </c>
      <c r="D306" s="42">
        <v>0</v>
      </c>
      <c r="E306" s="974"/>
    </row>
    <row r="307" spans="1:5" ht="25.5" x14ac:dyDescent="0.2">
      <c r="A307" s="954"/>
      <c r="B307" s="957"/>
      <c r="C307" s="24" t="s">
        <v>1829</v>
      </c>
      <c r="D307" s="42">
        <v>2</v>
      </c>
      <c r="E307" s="974"/>
    </row>
    <row r="308" spans="1:5" ht="13.5" thickBot="1" x14ac:dyDescent="0.25">
      <c r="A308" s="955"/>
      <c r="B308" s="958"/>
      <c r="C308" s="621" t="s">
        <v>587</v>
      </c>
      <c r="D308" s="686">
        <v>2</v>
      </c>
      <c r="E308" s="975"/>
    </row>
    <row r="309" spans="1:5" x14ac:dyDescent="0.2">
      <c r="A309" s="953" t="s">
        <v>95</v>
      </c>
      <c r="B309" s="956" t="s">
        <v>1836</v>
      </c>
      <c r="C309" s="417" t="s">
        <v>571</v>
      </c>
      <c r="D309" s="33">
        <v>0</v>
      </c>
      <c r="E309" s="973">
        <v>4</v>
      </c>
    </row>
    <row r="310" spans="1:5" x14ac:dyDescent="0.2">
      <c r="A310" s="954"/>
      <c r="B310" s="957"/>
      <c r="C310" s="24" t="s">
        <v>572</v>
      </c>
      <c r="D310" s="42">
        <v>0</v>
      </c>
      <c r="E310" s="974"/>
    </row>
    <row r="311" spans="1:5" x14ac:dyDescent="0.2">
      <c r="A311" s="954"/>
      <c r="B311" s="957"/>
      <c r="C311" s="24" t="s">
        <v>573</v>
      </c>
      <c r="D311" s="42">
        <v>0</v>
      </c>
      <c r="E311" s="974"/>
    </row>
    <row r="312" spans="1:5" x14ac:dyDescent="0.2">
      <c r="A312" s="954"/>
      <c r="B312" s="957"/>
      <c r="C312" s="24" t="s">
        <v>587</v>
      </c>
      <c r="D312" s="42">
        <v>2</v>
      </c>
      <c r="E312" s="974"/>
    </row>
    <row r="313" spans="1:5" ht="39" thickBot="1" x14ac:dyDescent="0.25">
      <c r="A313" s="955"/>
      <c r="B313" s="958"/>
      <c r="C313" s="438" t="s">
        <v>1058</v>
      </c>
      <c r="D313" s="36">
        <v>4</v>
      </c>
      <c r="E313" s="975"/>
    </row>
    <row r="314" spans="1:5" x14ac:dyDescent="0.2">
      <c r="A314" s="953" t="s">
        <v>96</v>
      </c>
      <c r="B314" s="956" t="s">
        <v>1024</v>
      </c>
      <c r="C314" s="418" t="s">
        <v>571</v>
      </c>
      <c r="D314" s="40">
        <v>0</v>
      </c>
      <c r="E314" s="973">
        <v>2</v>
      </c>
    </row>
    <row r="315" spans="1:5" x14ac:dyDescent="0.2">
      <c r="A315" s="954"/>
      <c r="B315" s="957"/>
      <c r="C315" s="419" t="s">
        <v>572</v>
      </c>
      <c r="D315" s="41">
        <v>0</v>
      </c>
      <c r="E315" s="974"/>
    </row>
    <row r="316" spans="1:5" x14ac:dyDescent="0.2">
      <c r="A316" s="954"/>
      <c r="B316" s="957"/>
      <c r="C316" s="419" t="s">
        <v>573</v>
      </c>
      <c r="D316" s="41">
        <v>0</v>
      </c>
      <c r="E316" s="974"/>
    </row>
    <row r="317" spans="1:5" ht="13.5" thickBot="1" x14ac:dyDescent="0.25">
      <c r="A317" s="955"/>
      <c r="B317" s="958"/>
      <c r="C317" s="20" t="s">
        <v>587</v>
      </c>
      <c r="D317" s="43">
        <v>2</v>
      </c>
      <c r="E317" s="975"/>
    </row>
    <row r="318" spans="1:5" x14ac:dyDescent="0.2">
      <c r="A318" s="953" t="s">
        <v>97</v>
      </c>
      <c r="B318" s="956" t="s">
        <v>1837</v>
      </c>
      <c r="C318" s="418" t="s">
        <v>571</v>
      </c>
      <c r="D318" s="40">
        <v>0</v>
      </c>
      <c r="E318" s="973">
        <v>4</v>
      </c>
    </row>
    <row r="319" spans="1:5" x14ac:dyDescent="0.2">
      <c r="A319" s="954"/>
      <c r="B319" s="957"/>
      <c r="C319" s="419" t="s">
        <v>572</v>
      </c>
      <c r="D319" s="41">
        <v>0</v>
      </c>
      <c r="E319" s="974"/>
    </row>
    <row r="320" spans="1:5" x14ac:dyDescent="0.2">
      <c r="A320" s="954"/>
      <c r="B320" s="957"/>
      <c r="C320" s="419" t="s">
        <v>1059</v>
      </c>
      <c r="D320" s="41">
        <v>0</v>
      </c>
      <c r="E320" s="974"/>
    </row>
    <row r="321" spans="1:5" x14ac:dyDescent="0.2">
      <c r="A321" s="954"/>
      <c r="B321" s="957"/>
      <c r="C321" s="419" t="s">
        <v>1060</v>
      </c>
      <c r="D321" s="41">
        <v>1</v>
      </c>
      <c r="E321" s="974"/>
    </row>
    <row r="322" spans="1:5" x14ac:dyDescent="0.2">
      <c r="A322" s="954"/>
      <c r="B322" s="957"/>
      <c r="C322" s="419" t="s">
        <v>1061</v>
      </c>
      <c r="D322" s="41">
        <v>2</v>
      </c>
      <c r="E322" s="974"/>
    </row>
    <row r="323" spans="1:5" x14ac:dyDescent="0.2">
      <c r="A323" s="954"/>
      <c r="B323" s="957"/>
      <c r="C323" s="419" t="s">
        <v>1062</v>
      </c>
      <c r="D323" s="41">
        <v>3</v>
      </c>
      <c r="E323" s="974"/>
    </row>
    <row r="324" spans="1:5" ht="13.5" thickBot="1" x14ac:dyDescent="0.25">
      <c r="A324" s="955"/>
      <c r="B324" s="958"/>
      <c r="C324" s="20" t="s">
        <v>1063</v>
      </c>
      <c r="D324" s="43">
        <v>4</v>
      </c>
      <c r="E324" s="975"/>
    </row>
    <row r="325" spans="1:5" x14ac:dyDescent="0.2">
      <c r="A325" s="956" t="s">
        <v>98</v>
      </c>
      <c r="B325" s="956" t="s">
        <v>1838</v>
      </c>
      <c r="C325" s="417" t="s">
        <v>571</v>
      </c>
      <c r="D325" s="33">
        <v>0</v>
      </c>
      <c r="E325" s="973">
        <v>4</v>
      </c>
    </row>
    <row r="326" spans="1:5" x14ac:dyDescent="0.2">
      <c r="A326" s="957"/>
      <c r="B326" s="957"/>
      <c r="C326" s="24" t="s">
        <v>572</v>
      </c>
      <c r="D326" s="42">
        <v>0</v>
      </c>
      <c r="E326" s="974"/>
    </row>
    <row r="327" spans="1:5" x14ac:dyDescent="0.2">
      <c r="A327" s="957"/>
      <c r="B327" s="957"/>
      <c r="C327" s="24" t="s">
        <v>573</v>
      </c>
      <c r="D327" s="42">
        <v>0</v>
      </c>
      <c r="E327" s="974"/>
    </row>
    <row r="328" spans="1:5" x14ac:dyDescent="0.2">
      <c r="A328" s="957"/>
      <c r="B328" s="957"/>
      <c r="C328" s="24" t="s">
        <v>1064</v>
      </c>
      <c r="D328" s="42">
        <v>2</v>
      </c>
      <c r="E328" s="974"/>
    </row>
    <row r="329" spans="1:5" ht="13.5" thickBot="1" x14ac:dyDescent="0.25">
      <c r="A329" s="958"/>
      <c r="B329" s="958"/>
      <c r="C329" s="621" t="s">
        <v>587</v>
      </c>
      <c r="D329" s="686">
        <v>4</v>
      </c>
      <c r="E329" s="975"/>
    </row>
    <row r="330" spans="1:5" x14ac:dyDescent="0.2">
      <c r="A330" s="953" t="s">
        <v>99</v>
      </c>
      <c r="B330" s="956" t="s">
        <v>1952</v>
      </c>
      <c r="C330" s="417" t="s">
        <v>571</v>
      </c>
      <c r="D330" s="33">
        <v>0</v>
      </c>
      <c r="E330" s="973">
        <v>2</v>
      </c>
    </row>
    <row r="331" spans="1:5" x14ac:dyDescent="0.2">
      <c r="A331" s="954"/>
      <c r="B331" s="957"/>
      <c r="C331" s="24" t="s">
        <v>572</v>
      </c>
      <c r="D331" s="42">
        <v>0</v>
      </c>
      <c r="E331" s="974"/>
    </row>
    <row r="332" spans="1:5" x14ac:dyDescent="0.2">
      <c r="A332" s="954"/>
      <c r="B332" s="957"/>
      <c r="C332" s="24" t="s">
        <v>573</v>
      </c>
      <c r="D332" s="42">
        <v>0</v>
      </c>
      <c r="E332" s="974"/>
    </row>
    <row r="333" spans="1:5" ht="13.5" thickBot="1" x14ac:dyDescent="0.25">
      <c r="A333" s="955"/>
      <c r="B333" s="958"/>
      <c r="C333" s="621" t="s">
        <v>587</v>
      </c>
      <c r="D333" s="686">
        <v>2</v>
      </c>
      <c r="E333" s="975"/>
    </row>
    <row r="334" spans="1:5" x14ac:dyDescent="0.2">
      <c r="A334" s="953" t="s">
        <v>100</v>
      </c>
      <c r="B334" s="956" t="s">
        <v>1025</v>
      </c>
      <c r="C334" s="417" t="s">
        <v>571</v>
      </c>
      <c r="D334" s="33">
        <v>0</v>
      </c>
      <c r="E334" s="973">
        <v>4</v>
      </c>
    </row>
    <row r="335" spans="1:5" x14ac:dyDescent="0.2">
      <c r="A335" s="954"/>
      <c r="B335" s="957"/>
      <c r="C335" s="24" t="s">
        <v>572</v>
      </c>
      <c r="D335" s="42">
        <v>0</v>
      </c>
      <c r="E335" s="974"/>
    </row>
    <row r="336" spans="1:5" x14ac:dyDescent="0.2">
      <c r="A336" s="954"/>
      <c r="B336" s="957"/>
      <c r="C336" s="24" t="s">
        <v>573</v>
      </c>
      <c r="D336" s="42">
        <v>0</v>
      </c>
      <c r="E336" s="974"/>
    </row>
    <row r="337" spans="1:6" ht="13.5" thickBot="1" x14ac:dyDescent="0.25">
      <c r="A337" s="955"/>
      <c r="B337" s="958"/>
      <c r="C337" s="621" t="s">
        <v>587</v>
      </c>
      <c r="D337" s="686">
        <v>4</v>
      </c>
      <c r="E337" s="975"/>
    </row>
    <row r="338" spans="1:6" x14ac:dyDescent="0.2">
      <c r="A338" s="953" t="s">
        <v>101</v>
      </c>
      <c r="B338" s="956" t="s">
        <v>1839</v>
      </c>
      <c r="C338" s="47" t="s">
        <v>571</v>
      </c>
      <c r="D338" s="33">
        <v>0</v>
      </c>
      <c r="E338" s="973">
        <v>2</v>
      </c>
    </row>
    <row r="339" spans="1:6" x14ac:dyDescent="0.2">
      <c r="A339" s="954"/>
      <c r="B339" s="957"/>
      <c r="C339" s="15" t="s">
        <v>572</v>
      </c>
      <c r="D339" s="42">
        <v>0</v>
      </c>
      <c r="E339" s="974"/>
    </row>
    <row r="340" spans="1:6" x14ac:dyDescent="0.2">
      <c r="A340" s="954"/>
      <c r="B340" s="957"/>
      <c r="C340" s="15" t="s">
        <v>573</v>
      </c>
      <c r="D340" s="42">
        <v>0</v>
      </c>
      <c r="E340" s="974"/>
    </row>
    <row r="341" spans="1:6" ht="26.25" thickBot="1" x14ac:dyDescent="0.25">
      <c r="A341" s="955"/>
      <c r="B341" s="958"/>
      <c r="C341" s="438" t="s">
        <v>1964</v>
      </c>
      <c r="D341" s="686">
        <v>2</v>
      </c>
      <c r="E341" s="975"/>
    </row>
    <row r="342" spans="1:6" x14ac:dyDescent="0.2">
      <c r="A342" s="953" t="s">
        <v>147</v>
      </c>
      <c r="B342" s="956" t="s">
        <v>1026</v>
      </c>
      <c r="C342" s="47" t="s">
        <v>571</v>
      </c>
      <c r="D342" s="33">
        <v>0</v>
      </c>
      <c r="E342" s="973">
        <v>4</v>
      </c>
    </row>
    <row r="343" spans="1:6" x14ac:dyDescent="0.2">
      <c r="A343" s="954"/>
      <c r="B343" s="957"/>
      <c r="C343" s="15" t="s">
        <v>572</v>
      </c>
      <c r="D343" s="34">
        <v>0</v>
      </c>
      <c r="E343" s="974"/>
    </row>
    <row r="344" spans="1:6" x14ac:dyDescent="0.2">
      <c r="A344" s="954"/>
      <c r="B344" s="957"/>
      <c r="C344" s="24" t="s">
        <v>1065</v>
      </c>
      <c r="D344" s="42">
        <v>0</v>
      </c>
      <c r="E344" s="974"/>
    </row>
    <row r="345" spans="1:6" x14ac:dyDescent="0.2">
      <c r="A345" s="954"/>
      <c r="B345" s="957"/>
      <c r="C345" s="437" t="s">
        <v>1066</v>
      </c>
      <c r="D345" s="34">
        <v>0</v>
      </c>
      <c r="E345" s="974"/>
    </row>
    <row r="346" spans="1:6" ht="25.5" x14ac:dyDescent="0.2">
      <c r="A346" s="954"/>
      <c r="B346" s="957"/>
      <c r="C346" s="437" t="s">
        <v>1067</v>
      </c>
      <c r="D346" s="34">
        <v>4</v>
      </c>
      <c r="E346" s="974"/>
    </row>
    <row r="347" spans="1:6" ht="13.5" thickBot="1" x14ac:dyDescent="0.25">
      <c r="A347" s="955"/>
      <c r="B347" s="958"/>
      <c r="C347" s="438" t="s">
        <v>577</v>
      </c>
      <c r="D347" s="36">
        <v>0</v>
      </c>
      <c r="E347" s="975"/>
    </row>
    <row r="348" spans="1:6" ht="13.5" thickBot="1" x14ac:dyDescent="0.25">
      <c r="D348" s="683" t="s">
        <v>591</v>
      </c>
      <c r="E348" s="626">
        <f>SUM(E280:E347)</f>
        <v>44</v>
      </c>
    </row>
    <row r="349" spans="1:6" ht="13.5" thickBot="1" x14ac:dyDescent="0.25">
      <c r="A349" s="619" t="s">
        <v>731</v>
      </c>
      <c r="B349" s="619"/>
      <c r="C349" s="619"/>
      <c r="D349" s="688"/>
      <c r="E349" s="688"/>
      <c r="F349" s="771"/>
    </row>
    <row r="350" spans="1:6" x14ac:dyDescent="0.2">
      <c r="A350" s="953" t="s">
        <v>102</v>
      </c>
      <c r="B350" s="956" t="s">
        <v>1840</v>
      </c>
      <c r="C350" s="417" t="s">
        <v>571</v>
      </c>
      <c r="D350" s="33">
        <v>0</v>
      </c>
      <c r="E350" s="973">
        <v>4</v>
      </c>
    </row>
    <row r="351" spans="1:6" x14ac:dyDescent="0.2">
      <c r="A351" s="954"/>
      <c r="B351" s="957"/>
      <c r="C351" s="437" t="s">
        <v>573</v>
      </c>
      <c r="D351" s="34">
        <v>0</v>
      </c>
      <c r="E351" s="974"/>
    </row>
    <row r="352" spans="1:6" ht="12.75" customHeight="1" x14ac:dyDescent="0.2">
      <c r="A352" s="954"/>
      <c r="B352" s="957"/>
      <c r="C352" s="437" t="s">
        <v>1143</v>
      </c>
      <c r="D352" s="34">
        <v>4</v>
      </c>
      <c r="E352" s="974"/>
    </row>
    <row r="353" spans="1:5" ht="26.25" thickBot="1" x14ac:dyDescent="0.25">
      <c r="A353" s="955"/>
      <c r="B353" s="958"/>
      <c r="C353" s="438" t="s">
        <v>1144</v>
      </c>
      <c r="D353" s="36">
        <v>4</v>
      </c>
      <c r="E353" s="975"/>
    </row>
    <row r="354" spans="1:5" ht="39" thickBot="1" x14ac:dyDescent="0.25">
      <c r="A354" s="689" t="s">
        <v>103</v>
      </c>
      <c r="B354" s="48" t="s">
        <v>1945</v>
      </c>
      <c r="C354" s="678"/>
      <c r="D354" s="698">
        <v>0</v>
      </c>
      <c r="E354" s="636">
        <v>0</v>
      </c>
    </row>
    <row r="355" spans="1:5" ht="26.25" thickBot="1" x14ac:dyDescent="0.25">
      <c r="A355" s="689" t="s">
        <v>104</v>
      </c>
      <c r="B355" s="436" t="s">
        <v>1076</v>
      </c>
      <c r="C355" s="678"/>
      <c r="D355" s="698" t="s">
        <v>375</v>
      </c>
      <c r="E355" s="636">
        <v>40</v>
      </c>
    </row>
    <row r="356" spans="1:5" ht="90" thickBot="1" x14ac:dyDescent="0.25">
      <c r="A356" s="689" t="s">
        <v>105</v>
      </c>
      <c r="B356" s="48" t="s">
        <v>1077</v>
      </c>
      <c r="C356" s="626"/>
      <c r="D356" s="690">
        <v>0</v>
      </c>
      <c r="E356" s="636">
        <v>0</v>
      </c>
    </row>
    <row r="357" spans="1:5" ht="64.5" thickBot="1" x14ac:dyDescent="0.25">
      <c r="A357" s="689" t="s">
        <v>106</v>
      </c>
      <c r="B357" s="699" t="s">
        <v>1841</v>
      </c>
      <c r="C357" s="635"/>
      <c r="D357" s="700" t="s">
        <v>1875</v>
      </c>
      <c r="E357" s="636">
        <v>0</v>
      </c>
    </row>
    <row r="358" spans="1:5" ht="26.25" thickBot="1" x14ac:dyDescent="0.25">
      <c r="A358" s="689" t="s">
        <v>107</v>
      </c>
      <c r="B358" s="48" t="s">
        <v>1078</v>
      </c>
      <c r="C358" s="635"/>
      <c r="D358" s="701">
        <v>0</v>
      </c>
      <c r="E358" s="636">
        <v>0</v>
      </c>
    </row>
    <row r="359" spans="1:5" x14ac:dyDescent="0.2">
      <c r="A359" s="953" t="s">
        <v>108</v>
      </c>
      <c r="B359" s="956" t="s">
        <v>1080</v>
      </c>
      <c r="C359" s="417" t="s">
        <v>571</v>
      </c>
      <c r="D359" s="33">
        <v>0</v>
      </c>
      <c r="E359" s="973">
        <v>4</v>
      </c>
    </row>
    <row r="360" spans="1:5" ht="15" customHeight="1" x14ac:dyDescent="0.2">
      <c r="A360" s="954"/>
      <c r="B360" s="957"/>
      <c r="C360" s="24" t="s">
        <v>572</v>
      </c>
      <c r="D360" s="42">
        <v>0</v>
      </c>
      <c r="E360" s="974"/>
    </row>
    <row r="361" spans="1:5" ht="15" customHeight="1" x14ac:dyDescent="0.2">
      <c r="A361" s="954"/>
      <c r="B361" s="957"/>
      <c r="C361" s="24" t="s">
        <v>573</v>
      </c>
      <c r="D361" s="42">
        <v>0</v>
      </c>
      <c r="E361" s="974"/>
    </row>
    <row r="362" spans="1:5" ht="15.75" customHeight="1" thickBot="1" x14ac:dyDescent="0.25">
      <c r="A362" s="955"/>
      <c r="B362" s="958"/>
      <c r="C362" s="621" t="s">
        <v>587</v>
      </c>
      <c r="D362" s="686">
        <v>4</v>
      </c>
      <c r="E362" s="975"/>
    </row>
    <row r="363" spans="1:5" x14ac:dyDescent="0.2">
      <c r="A363" s="953" t="s">
        <v>109</v>
      </c>
      <c r="B363" s="956" t="s">
        <v>1079</v>
      </c>
      <c r="C363" s="417" t="s">
        <v>571</v>
      </c>
      <c r="D363" s="33">
        <v>0</v>
      </c>
      <c r="E363" s="973">
        <v>4</v>
      </c>
    </row>
    <row r="364" spans="1:5" x14ac:dyDescent="0.2">
      <c r="A364" s="954"/>
      <c r="B364" s="957"/>
      <c r="C364" s="24" t="s">
        <v>572</v>
      </c>
      <c r="D364" s="42">
        <v>0</v>
      </c>
      <c r="E364" s="974"/>
    </row>
    <row r="365" spans="1:5" x14ac:dyDescent="0.2">
      <c r="A365" s="954"/>
      <c r="B365" s="957"/>
      <c r="C365" s="24" t="s">
        <v>963</v>
      </c>
      <c r="D365" s="42">
        <v>1</v>
      </c>
      <c r="E365" s="974"/>
    </row>
    <row r="366" spans="1:5" x14ac:dyDescent="0.2">
      <c r="A366" s="954"/>
      <c r="B366" s="957"/>
      <c r="C366" s="437" t="s">
        <v>964</v>
      </c>
      <c r="D366" s="34">
        <v>2</v>
      </c>
      <c r="E366" s="974"/>
    </row>
    <row r="367" spans="1:5" ht="25.5" x14ac:dyDescent="0.2">
      <c r="A367" s="954"/>
      <c r="B367" s="957"/>
      <c r="C367" s="437" t="s">
        <v>965</v>
      </c>
      <c r="D367" s="34">
        <v>3</v>
      </c>
      <c r="E367" s="974"/>
    </row>
    <row r="368" spans="1:5" ht="25.5" x14ac:dyDescent="0.2">
      <c r="A368" s="954"/>
      <c r="B368" s="957"/>
      <c r="C368" s="437" t="s">
        <v>966</v>
      </c>
      <c r="D368" s="34">
        <v>4</v>
      </c>
      <c r="E368" s="974"/>
    </row>
    <row r="369" spans="1:5" ht="13.5" thickBot="1" x14ac:dyDescent="0.25">
      <c r="A369" s="955"/>
      <c r="B369" s="958"/>
      <c r="C369" s="438" t="s">
        <v>577</v>
      </c>
      <c r="D369" s="36">
        <v>0</v>
      </c>
      <c r="E369" s="974"/>
    </row>
    <row r="370" spans="1:5" x14ac:dyDescent="0.2">
      <c r="A370" s="953" t="s">
        <v>110</v>
      </c>
      <c r="B370" s="956" t="s">
        <v>1081</v>
      </c>
      <c r="C370" s="417" t="s">
        <v>571</v>
      </c>
      <c r="D370" s="282">
        <v>0</v>
      </c>
      <c r="E370" s="973" t="s">
        <v>388</v>
      </c>
    </row>
    <row r="371" spans="1:5" ht="15" customHeight="1" x14ac:dyDescent="0.2">
      <c r="A371" s="954"/>
      <c r="B371" s="957"/>
      <c r="C371" s="24" t="s">
        <v>572</v>
      </c>
      <c r="D371" s="281">
        <v>0</v>
      </c>
      <c r="E371" s="974"/>
    </row>
    <row r="372" spans="1:5" ht="15" customHeight="1" x14ac:dyDescent="0.2">
      <c r="A372" s="954"/>
      <c r="B372" s="957"/>
      <c r="C372" s="702" t="s">
        <v>1083</v>
      </c>
      <c r="D372" s="281">
        <v>1</v>
      </c>
      <c r="E372" s="974"/>
    </row>
    <row r="373" spans="1:5" ht="15" customHeight="1" x14ac:dyDescent="0.2">
      <c r="A373" s="954"/>
      <c r="B373" s="957"/>
      <c r="C373" s="702" t="s">
        <v>1084</v>
      </c>
      <c r="D373" s="282">
        <v>1</v>
      </c>
      <c r="E373" s="974"/>
    </row>
    <row r="374" spans="1:5" ht="15" customHeight="1" x14ac:dyDescent="0.2">
      <c r="A374" s="954"/>
      <c r="B374" s="957"/>
      <c r="C374" s="702" t="s">
        <v>1085</v>
      </c>
      <c r="D374" s="281">
        <v>2</v>
      </c>
      <c r="E374" s="974"/>
    </row>
    <row r="375" spans="1:5" ht="15" customHeight="1" x14ac:dyDescent="0.2">
      <c r="A375" s="954"/>
      <c r="B375" s="957"/>
      <c r="C375" s="702" t="s">
        <v>1086</v>
      </c>
      <c r="D375" s="281">
        <v>1</v>
      </c>
      <c r="E375" s="974"/>
    </row>
    <row r="376" spans="1:5" ht="25.5" x14ac:dyDescent="0.2">
      <c r="A376" s="954"/>
      <c r="B376" s="957"/>
      <c r="C376" s="702" t="s">
        <v>1087</v>
      </c>
      <c r="D376" s="282">
        <v>1</v>
      </c>
      <c r="E376" s="974"/>
    </row>
    <row r="377" spans="1:5" ht="25.5" x14ac:dyDescent="0.2">
      <c r="A377" s="954"/>
      <c r="B377" s="957"/>
      <c r="C377" s="702" t="s">
        <v>1088</v>
      </c>
      <c r="D377" s="282">
        <v>1</v>
      </c>
      <c r="E377" s="974"/>
    </row>
    <row r="378" spans="1:5" ht="15" customHeight="1" x14ac:dyDescent="0.2">
      <c r="A378" s="954"/>
      <c r="B378" s="957"/>
      <c r="C378" s="702" t="s">
        <v>1089</v>
      </c>
      <c r="D378" s="282">
        <v>2</v>
      </c>
      <c r="E378" s="974"/>
    </row>
    <row r="379" spans="1:5" ht="15" customHeight="1" x14ac:dyDescent="0.2">
      <c r="A379" s="954"/>
      <c r="B379" s="957"/>
      <c r="C379" s="702" t="s">
        <v>1090</v>
      </c>
      <c r="D379" s="282">
        <v>2</v>
      </c>
      <c r="E379" s="974"/>
    </row>
    <row r="380" spans="1:5" ht="15" customHeight="1" x14ac:dyDescent="0.2">
      <c r="A380" s="954"/>
      <c r="B380" s="957"/>
      <c r="C380" s="702" t="s">
        <v>1091</v>
      </c>
      <c r="D380" s="282">
        <v>1</v>
      </c>
      <c r="E380" s="974"/>
    </row>
    <row r="381" spans="1:5" ht="15" customHeight="1" x14ac:dyDescent="0.2">
      <c r="A381" s="954"/>
      <c r="B381" s="957"/>
      <c r="C381" s="702" t="s">
        <v>1092</v>
      </c>
      <c r="D381" s="282">
        <v>1</v>
      </c>
      <c r="E381" s="974"/>
    </row>
    <row r="382" spans="1:5" x14ac:dyDescent="0.2">
      <c r="A382" s="954"/>
      <c r="B382" s="957"/>
      <c r="C382" s="702" t="s">
        <v>1093</v>
      </c>
      <c r="D382" s="282">
        <v>1</v>
      </c>
      <c r="E382" s="974"/>
    </row>
    <row r="383" spans="1:5" ht="15" customHeight="1" x14ac:dyDescent="0.2">
      <c r="A383" s="954"/>
      <c r="B383" s="982"/>
      <c r="C383" s="703" t="s">
        <v>1094</v>
      </c>
      <c r="D383" s="704">
        <v>1</v>
      </c>
      <c r="E383" s="974"/>
    </row>
    <row r="384" spans="1:5" ht="15" customHeight="1" x14ac:dyDescent="0.2">
      <c r="A384" s="954"/>
      <c r="B384" s="957"/>
      <c r="C384" s="702" t="s">
        <v>1095</v>
      </c>
      <c r="D384" s="704">
        <v>2</v>
      </c>
      <c r="E384" s="974"/>
    </row>
    <row r="385" spans="1:5" ht="15" customHeight="1" x14ac:dyDescent="0.2">
      <c r="A385" s="954"/>
      <c r="B385" s="957"/>
      <c r="C385" s="702" t="s">
        <v>1096</v>
      </c>
      <c r="D385" s="704">
        <v>1</v>
      </c>
      <c r="E385" s="974"/>
    </row>
    <row r="386" spans="1:5" ht="15" customHeight="1" x14ac:dyDescent="0.2">
      <c r="A386" s="954"/>
      <c r="B386" s="957"/>
      <c r="C386" s="702" t="s">
        <v>1097</v>
      </c>
      <c r="D386" s="704">
        <v>2</v>
      </c>
      <c r="E386" s="974"/>
    </row>
    <row r="387" spans="1:5" ht="15" customHeight="1" x14ac:dyDescent="0.2">
      <c r="A387" s="954"/>
      <c r="B387" s="957"/>
      <c r="C387" s="702" t="s">
        <v>1830</v>
      </c>
      <c r="D387" s="282">
        <v>1</v>
      </c>
      <c r="E387" s="974"/>
    </row>
    <row r="388" spans="1:5" ht="15" customHeight="1" x14ac:dyDescent="0.2">
      <c r="A388" s="954"/>
      <c r="B388" s="957"/>
      <c r="C388" s="702" t="s">
        <v>1099</v>
      </c>
      <c r="D388" s="282">
        <v>1</v>
      </c>
      <c r="E388" s="974"/>
    </row>
    <row r="389" spans="1:5" ht="15" customHeight="1" x14ac:dyDescent="0.2">
      <c r="A389" s="954"/>
      <c r="B389" s="957"/>
      <c r="C389" s="702" t="s">
        <v>1100</v>
      </c>
      <c r="D389" s="282">
        <v>2</v>
      </c>
      <c r="E389" s="974"/>
    </row>
    <row r="390" spans="1:5" ht="15" customHeight="1" x14ac:dyDescent="0.2">
      <c r="A390" s="954"/>
      <c r="B390" s="957"/>
      <c r="C390" s="702" t="s">
        <v>1101</v>
      </c>
      <c r="D390" s="282">
        <v>2</v>
      </c>
      <c r="E390" s="974"/>
    </row>
    <row r="391" spans="1:5" ht="15" customHeight="1" x14ac:dyDescent="0.2">
      <c r="A391" s="954"/>
      <c r="B391" s="957"/>
      <c r="C391" s="702" t="s">
        <v>1102</v>
      </c>
      <c r="D391" s="282">
        <v>2</v>
      </c>
      <c r="E391" s="974"/>
    </row>
    <row r="392" spans="1:5" ht="15" customHeight="1" x14ac:dyDescent="0.2">
      <c r="A392" s="954"/>
      <c r="B392" s="957"/>
      <c r="C392" s="702" t="s">
        <v>1103</v>
      </c>
      <c r="D392" s="282">
        <v>2</v>
      </c>
      <c r="E392" s="974"/>
    </row>
    <row r="393" spans="1:5" ht="15" customHeight="1" x14ac:dyDescent="0.2">
      <c r="A393" s="954"/>
      <c r="B393" s="957"/>
      <c r="C393" s="702" t="s">
        <v>1104</v>
      </c>
      <c r="D393" s="282">
        <v>2</v>
      </c>
      <c r="E393" s="974"/>
    </row>
    <row r="394" spans="1:5" ht="15" customHeight="1" x14ac:dyDescent="0.2">
      <c r="A394" s="954"/>
      <c r="B394" s="957"/>
      <c r="C394" s="702" t="s">
        <v>1105</v>
      </c>
      <c r="D394" s="282">
        <v>2</v>
      </c>
      <c r="E394" s="974"/>
    </row>
    <row r="395" spans="1:5" ht="15" customHeight="1" x14ac:dyDescent="0.2">
      <c r="A395" s="954"/>
      <c r="B395" s="957"/>
      <c r="C395" s="702" t="s">
        <v>1106</v>
      </c>
      <c r="D395" s="282">
        <v>2</v>
      </c>
      <c r="E395" s="974"/>
    </row>
    <row r="396" spans="1:5" ht="15" customHeight="1" x14ac:dyDescent="0.2">
      <c r="A396" s="954"/>
      <c r="B396" s="957"/>
      <c r="C396" s="702" t="s">
        <v>1107</v>
      </c>
      <c r="D396" s="282">
        <v>2</v>
      </c>
      <c r="E396" s="974"/>
    </row>
    <row r="397" spans="1:5" ht="15" customHeight="1" x14ac:dyDescent="0.2">
      <c r="A397" s="954"/>
      <c r="B397" s="957"/>
      <c r="C397" s="702" t="s">
        <v>1108</v>
      </c>
      <c r="D397" s="282">
        <v>2</v>
      </c>
      <c r="E397" s="974"/>
    </row>
    <row r="398" spans="1:5" ht="15" customHeight="1" x14ac:dyDescent="0.2">
      <c r="A398" s="954"/>
      <c r="B398" s="957"/>
      <c r="C398" s="702" t="s">
        <v>1109</v>
      </c>
      <c r="D398" s="282">
        <v>2</v>
      </c>
      <c r="E398" s="974"/>
    </row>
    <row r="399" spans="1:5" ht="15.75" customHeight="1" thickBot="1" x14ac:dyDescent="0.25">
      <c r="A399" s="955"/>
      <c r="B399" s="958"/>
      <c r="C399" s="705" t="s">
        <v>1880</v>
      </c>
      <c r="D399" s="282">
        <v>2</v>
      </c>
      <c r="E399" s="975"/>
    </row>
    <row r="400" spans="1:5" ht="26.25" thickBot="1" x14ac:dyDescent="0.25">
      <c r="A400" s="706" t="s">
        <v>111</v>
      </c>
      <c r="B400" s="707" t="s">
        <v>1111</v>
      </c>
      <c r="C400" s="626"/>
      <c r="D400" s="690">
        <v>0</v>
      </c>
      <c r="E400" s="607">
        <v>0</v>
      </c>
    </row>
    <row r="401" spans="1:5" ht="26.25" thickBot="1" x14ac:dyDescent="0.25">
      <c r="A401" s="706" t="s">
        <v>112</v>
      </c>
      <c r="B401" s="707" t="s">
        <v>1112</v>
      </c>
      <c r="C401" s="626"/>
      <c r="D401" s="690">
        <v>0</v>
      </c>
      <c r="E401" s="636">
        <v>0</v>
      </c>
    </row>
    <row r="402" spans="1:5" ht="77.25" thickBot="1" x14ac:dyDescent="0.25">
      <c r="A402" s="689" t="s">
        <v>113</v>
      </c>
      <c r="B402" s="708" t="s">
        <v>1113</v>
      </c>
      <c r="C402" s="626"/>
      <c r="D402" s="709">
        <v>0</v>
      </c>
      <c r="E402" s="636">
        <v>0</v>
      </c>
    </row>
    <row r="403" spans="1:5" ht="77.25" thickBot="1" x14ac:dyDescent="0.25">
      <c r="A403" s="689" t="s">
        <v>114</v>
      </c>
      <c r="B403" s="436" t="s">
        <v>1141</v>
      </c>
      <c r="C403" s="626"/>
      <c r="D403" s="34">
        <v>0</v>
      </c>
      <c r="E403" s="636">
        <v>0</v>
      </c>
    </row>
    <row r="404" spans="1:5" ht="12.75" customHeight="1" x14ac:dyDescent="0.2">
      <c r="A404" s="953" t="s">
        <v>115</v>
      </c>
      <c r="B404" s="956" t="s">
        <v>1115</v>
      </c>
      <c r="C404" s="710" t="s">
        <v>1116</v>
      </c>
      <c r="D404" s="49">
        <v>0</v>
      </c>
      <c r="E404" s="973">
        <v>0</v>
      </c>
    </row>
    <row r="405" spans="1:5" x14ac:dyDescent="0.2">
      <c r="A405" s="954"/>
      <c r="B405" s="957"/>
      <c r="C405" s="711" t="s">
        <v>1117</v>
      </c>
      <c r="D405" s="50">
        <v>0</v>
      </c>
      <c r="E405" s="974"/>
    </row>
    <row r="406" spans="1:5" x14ac:dyDescent="0.2">
      <c r="A406" s="954"/>
      <c r="B406" s="957"/>
      <c r="C406" s="711" t="s">
        <v>1118</v>
      </c>
      <c r="D406" s="50">
        <v>0</v>
      </c>
      <c r="E406" s="974"/>
    </row>
    <row r="407" spans="1:5" x14ac:dyDescent="0.2">
      <c r="A407" s="954"/>
      <c r="B407" s="957"/>
      <c r="C407" s="711" t="s">
        <v>1119</v>
      </c>
      <c r="D407" s="50">
        <v>0</v>
      </c>
      <c r="E407" s="974"/>
    </row>
    <row r="408" spans="1:5" x14ac:dyDescent="0.2">
      <c r="A408" s="954"/>
      <c r="B408" s="957"/>
      <c r="C408" s="711" t="s">
        <v>179</v>
      </c>
      <c r="D408" s="50">
        <v>0</v>
      </c>
      <c r="E408" s="974"/>
    </row>
    <row r="409" spans="1:5" x14ac:dyDescent="0.2">
      <c r="A409" s="954"/>
      <c r="B409" s="957"/>
      <c r="C409" s="711" t="s">
        <v>1120</v>
      </c>
      <c r="D409" s="50">
        <v>0</v>
      </c>
      <c r="E409" s="974"/>
    </row>
    <row r="410" spans="1:5" x14ac:dyDescent="0.2">
      <c r="A410" s="954"/>
      <c r="B410" s="957"/>
      <c r="C410" s="711" t="s">
        <v>1831</v>
      </c>
      <c r="D410" s="50">
        <v>0</v>
      </c>
      <c r="E410" s="974"/>
    </row>
    <row r="411" spans="1:5" x14ac:dyDescent="0.2">
      <c r="A411" s="954"/>
      <c r="B411" s="957"/>
      <c r="C411" s="711" t="s">
        <v>1123</v>
      </c>
      <c r="D411" s="50">
        <v>0</v>
      </c>
      <c r="E411" s="974"/>
    </row>
    <row r="412" spans="1:5" x14ac:dyDescent="0.2">
      <c r="A412" s="954"/>
      <c r="B412" s="957"/>
      <c r="C412" s="711" t="s">
        <v>1121</v>
      </c>
      <c r="D412" s="50">
        <v>0</v>
      </c>
      <c r="E412" s="974"/>
    </row>
    <row r="413" spans="1:5" x14ac:dyDescent="0.2">
      <c r="A413" s="954"/>
      <c r="B413" s="957"/>
      <c r="C413" s="711" t="s">
        <v>1122</v>
      </c>
      <c r="D413" s="50">
        <v>0</v>
      </c>
      <c r="E413" s="974"/>
    </row>
    <row r="414" spans="1:5" ht="13.5" thickBot="1" x14ac:dyDescent="0.25">
      <c r="A414" s="955"/>
      <c r="B414" s="958"/>
      <c r="C414" s="20" t="s">
        <v>577</v>
      </c>
      <c r="D414" s="51">
        <v>0</v>
      </c>
      <c r="E414" s="975"/>
    </row>
    <row r="415" spans="1:5" x14ac:dyDescent="0.2">
      <c r="A415" s="953" t="s">
        <v>116</v>
      </c>
      <c r="B415" s="956" t="s">
        <v>1124</v>
      </c>
      <c r="C415" s="712" t="s">
        <v>1125</v>
      </c>
      <c r="D415" s="49">
        <v>0</v>
      </c>
      <c r="E415" s="973">
        <v>0</v>
      </c>
    </row>
    <row r="416" spans="1:5" x14ac:dyDescent="0.2">
      <c r="A416" s="954"/>
      <c r="B416" s="982"/>
      <c r="C416" s="711" t="s">
        <v>1126</v>
      </c>
      <c r="D416" s="50">
        <v>0</v>
      </c>
      <c r="E416" s="974"/>
    </row>
    <row r="417" spans="1:5" x14ac:dyDescent="0.2">
      <c r="A417" s="954"/>
      <c r="B417" s="957"/>
      <c r="C417" s="713" t="s">
        <v>1116</v>
      </c>
      <c r="D417" s="34">
        <v>0</v>
      </c>
      <c r="E417" s="974"/>
    </row>
    <row r="418" spans="1:5" x14ac:dyDescent="0.2">
      <c r="A418" s="954"/>
      <c r="B418" s="957"/>
      <c r="C418" s="713" t="s">
        <v>1127</v>
      </c>
      <c r="D418" s="34">
        <v>0</v>
      </c>
      <c r="E418" s="974"/>
    </row>
    <row r="419" spans="1:5" x14ac:dyDescent="0.2">
      <c r="A419" s="954"/>
      <c r="B419" s="957"/>
      <c r="C419" s="713" t="s">
        <v>1128</v>
      </c>
      <c r="D419" s="34">
        <v>0</v>
      </c>
      <c r="E419" s="974"/>
    </row>
    <row r="420" spans="1:5" x14ac:dyDescent="0.2">
      <c r="A420" s="954"/>
      <c r="B420" s="957"/>
      <c r="C420" s="713" t="s">
        <v>1119</v>
      </c>
      <c r="D420" s="34">
        <v>0</v>
      </c>
      <c r="E420" s="974"/>
    </row>
    <row r="421" spans="1:5" ht="12" customHeight="1" x14ac:dyDescent="0.2">
      <c r="A421" s="954"/>
      <c r="B421" s="957"/>
      <c r="C421" s="713" t="s">
        <v>179</v>
      </c>
      <c r="D421" s="34">
        <v>0</v>
      </c>
      <c r="E421" s="974"/>
    </row>
    <row r="422" spans="1:5" x14ac:dyDescent="0.2">
      <c r="A422" s="954"/>
      <c r="B422" s="957"/>
      <c r="C422" s="713" t="s">
        <v>1120</v>
      </c>
      <c r="D422" s="34">
        <v>0</v>
      </c>
      <c r="E422" s="974"/>
    </row>
    <row r="423" spans="1:5" x14ac:dyDescent="0.2">
      <c r="A423" s="954"/>
      <c r="B423" s="957"/>
      <c r="C423" s="713" t="s">
        <v>1831</v>
      </c>
      <c r="D423" s="34">
        <v>0</v>
      </c>
      <c r="E423" s="974"/>
    </row>
    <row r="424" spans="1:5" x14ac:dyDescent="0.2">
      <c r="A424" s="954"/>
      <c r="B424" s="957"/>
      <c r="C424" s="713" t="s">
        <v>1123</v>
      </c>
      <c r="D424" s="34">
        <v>0</v>
      </c>
      <c r="E424" s="974"/>
    </row>
    <row r="425" spans="1:5" x14ac:dyDescent="0.2">
      <c r="A425" s="954"/>
      <c r="B425" s="957"/>
      <c r="C425" s="713" t="s">
        <v>1121</v>
      </c>
      <c r="D425" s="34">
        <v>0</v>
      </c>
      <c r="E425" s="974"/>
    </row>
    <row r="426" spans="1:5" x14ac:dyDescent="0.2">
      <c r="A426" s="954"/>
      <c r="B426" s="957"/>
      <c r="C426" s="713" t="s">
        <v>1129</v>
      </c>
      <c r="D426" s="34">
        <v>0</v>
      </c>
      <c r="E426" s="974"/>
    </row>
    <row r="427" spans="1:5" x14ac:dyDescent="0.2">
      <c r="A427" s="954"/>
      <c r="B427" s="957"/>
      <c r="C427" s="713" t="s">
        <v>1122</v>
      </c>
      <c r="D427" s="34"/>
      <c r="E427" s="974"/>
    </row>
    <row r="428" spans="1:5" ht="13.5" thickBot="1" x14ac:dyDescent="0.25">
      <c r="A428" s="954"/>
      <c r="B428" s="957"/>
      <c r="C428" s="714" t="s">
        <v>577</v>
      </c>
      <c r="D428" s="34">
        <v>0</v>
      </c>
      <c r="E428" s="974"/>
    </row>
    <row r="429" spans="1:5" x14ac:dyDescent="0.2">
      <c r="A429" s="953" t="s">
        <v>117</v>
      </c>
      <c r="B429" s="956" t="s">
        <v>1142</v>
      </c>
      <c r="C429" s="710" t="s">
        <v>1125</v>
      </c>
      <c r="D429" s="33">
        <v>0</v>
      </c>
      <c r="E429" s="973">
        <v>0</v>
      </c>
    </row>
    <row r="430" spans="1:5" x14ac:dyDescent="0.2">
      <c r="A430" s="954"/>
      <c r="B430" s="957"/>
      <c r="C430" s="711" t="s">
        <v>1126</v>
      </c>
      <c r="D430" s="42">
        <v>0</v>
      </c>
      <c r="E430" s="974"/>
    </row>
    <row r="431" spans="1:5" x14ac:dyDescent="0.2">
      <c r="A431" s="954"/>
      <c r="B431" s="957"/>
      <c r="C431" s="711" t="s">
        <v>1116</v>
      </c>
      <c r="D431" s="34">
        <v>0</v>
      </c>
      <c r="E431" s="974"/>
    </row>
    <row r="432" spans="1:5" x14ac:dyDescent="0.2">
      <c r="A432" s="954"/>
      <c r="B432" s="957"/>
      <c r="C432" s="711" t="s">
        <v>1127</v>
      </c>
      <c r="D432" s="34">
        <v>0</v>
      </c>
      <c r="E432" s="974"/>
    </row>
    <row r="433" spans="1:5" x14ac:dyDescent="0.2">
      <c r="A433" s="954"/>
      <c r="B433" s="957"/>
      <c r="C433" s="711" t="s">
        <v>1128</v>
      </c>
      <c r="D433" s="34">
        <v>0</v>
      </c>
      <c r="E433" s="974"/>
    </row>
    <row r="434" spans="1:5" x14ac:dyDescent="0.2">
      <c r="A434" s="954"/>
      <c r="B434" s="957"/>
      <c r="C434" s="711" t="s">
        <v>1119</v>
      </c>
      <c r="D434" s="34">
        <v>0</v>
      </c>
      <c r="E434" s="974"/>
    </row>
    <row r="435" spans="1:5" x14ac:dyDescent="0.2">
      <c r="A435" s="954"/>
      <c r="B435" s="957"/>
      <c r="C435" s="711" t="s">
        <v>179</v>
      </c>
      <c r="D435" s="34">
        <v>0</v>
      </c>
      <c r="E435" s="974"/>
    </row>
    <row r="436" spans="1:5" x14ac:dyDescent="0.2">
      <c r="A436" s="954"/>
      <c r="B436" s="957"/>
      <c r="C436" s="711" t="s">
        <v>1120</v>
      </c>
      <c r="D436" s="34">
        <v>0</v>
      </c>
      <c r="E436" s="974"/>
    </row>
    <row r="437" spans="1:5" x14ac:dyDescent="0.2">
      <c r="A437" s="954"/>
      <c r="B437" s="957"/>
      <c r="C437" s="711" t="s">
        <v>1831</v>
      </c>
      <c r="D437" s="34">
        <v>0</v>
      </c>
      <c r="E437" s="974"/>
    </row>
    <row r="438" spans="1:5" x14ac:dyDescent="0.2">
      <c r="A438" s="954"/>
      <c r="B438" s="957"/>
      <c r="C438" s="711" t="s">
        <v>1123</v>
      </c>
      <c r="D438" s="34">
        <v>0</v>
      </c>
      <c r="E438" s="974"/>
    </row>
    <row r="439" spans="1:5" x14ac:dyDescent="0.2">
      <c r="A439" s="954"/>
      <c r="B439" s="957"/>
      <c r="C439" s="711" t="s">
        <v>1121</v>
      </c>
      <c r="D439" s="34">
        <v>0</v>
      </c>
      <c r="E439" s="974"/>
    </row>
    <row r="440" spans="1:5" x14ac:dyDescent="0.2">
      <c r="A440" s="954"/>
      <c r="B440" s="957"/>
      <c r="C440" s="711" t="s">
        <v>1129</v>
      </c>
      <c r="D440" s="34">
        <v>0</v>
      </c>
      <c r="E440" s="974"/>
    </row>
    <row r="441" spans="1:5" ht="13.5" thickBot="1" x14ac:dyDescent="0.25">
      <c r="A441" s="954"/>
      <c r="B441" s="957"/>
      <c r="C441" s="715" t="s">
        <v>577</v>
      </c>
      <c r="D441" s="34">
        <v>0</v>
      </c>
      <c r="E441" s="974"/>
    </row>
    <row r="442" spans="1:5" ht="38.25" customHeight="1" x14ac:dyDescent="0.2">
      <c r="A442" s="953" t="s">
        <v>118</v>
      </c>
      <c r="B442" s="947" t="s">
        <v>1130</v>
      </c>
      <c r="C442" s="710" t="s">
        <v>1131</v>
      </c>
      <c r="D442" s="33">
        <v>1</v>
      </c>
      <c r="E442" s="973">
        <v>5</v>
      </c>
    </row>
    <row r="443" spans="1:5" ht="15" customHeight="1" x14ac:dyDescent="0.2">
      <c r="A443" s="954"/>
      <c r="B443" s="948"/>
      <c r="C443" s="711" t="s">
        <v>1132</v>
      </c>
      <c r="D443" s="34">
        <v>1</v>
      </c>
      <c r="E443" s="974"/>
    </row>
    <row r="444" spans="1:5" ht="25.5" x14ac:dyDescent="0.2">
      <c r="A444" s="954"/>
      <c r="B444" s="948"/>
      <c r="C444" s="711" t="s">
        <v>1133</v>
      </c>
      <c r="D444" s="34">
        <v>1</v>
      </c>
      <c r="E444" s="974"/>
    </row>
    <row r="445" spans="1:5" ht="15" customHeight="1" x14ac:dyDescent="0.2">
      <c r="A445" s="954"/>
      <c r="B445" s="948"/>
      <c r="C445" s="711" t="s">
        <v>1134</v>
      </c>
      <c r="D445" s="34">
        <v>1</v>
      </c>
      <c r="E445" s="974"/>
    </row>
    <row r="446" spans="1:5" ht="39" thickBot="1" x14ac:dyDescent="0.25">
      <c r="A446" s="955"/>
      <c r="B446" s="949"/>
      <c r="C446" s="715" t="s">
        <v>1135</v>
      </c>
      <c r="D446" s="36">
        <v>1</v>
      </c>
      <c r="E446" s="975"/>
    </row>
    <row r="447" spans="1:5" x14ac:dyDescent="0.2">
      <c r="A447" s="953" t="s">
        <v>369</v>
      </c>
      <c r="B447" s="956" t="s">
        <v>1136</v>
      </c>
      <c r="C447" s="417" t="s">
        <v>571</v>
      </c>
      <c r="D447" s="33">
        <v>0</v>
      </c>
      <c r="E447" s="973">
        <v>4</v>
      </c>
    </row>
    <row r="448" spans="1:5" x14ac:dyDescent="0.2">
      <c r="A448" s="954"/>
      <c r="B448" s="957"/>
      <c r="C448" s="24" t="s">
        <v>572</v>
      </c>
      <c r="D448" s="42">
        <v>0</v>
      </c>
      <c r="E448" s="974"/>
    </row>
    <row r="449" spans="1:5" x14ac:dyDescent="0.2">
      <c r="A449" s="954"/>
      <c r="B449" s="957"/>
      <c r="C449" s="437" t="s">
        <v>1145</v>
      </c>
      <c r="D449" s="34">
        <v>0</v>
      </c>
      <c r="E449" s="974"/>
    </row>
    <row r="450" spans="1:5" x14ac:dyDescent="0.2">
      <c r="A450" s="954"/>
      <c r="B450" s="957"/>
      <c r="C450" s="24" t="s">
        <v>1146</v>
      </c>
      <c r="D450" s="42">
        <v>1</v>
      </c>
      <c r="E450" s="974"/>
    </row>
    <row r="451" spans="1:5" x14ac:dyDescent="0.2">
      <c r="A451" s="954"/>
      <c r="B451" s="957"/>
      <c r="C451" s="24" t="s">
        <v>1147</v>
      </c>
      <c r="D451" s="42">
        <v>2</v>
      </c>
      <c r="E451" s="974"/>
    </row>
    <row r="452" spans="1:5" x14ac:dyDescent="0.2">
      <c r="A452" s="954"/>
      <c r="B452" s="957"/>
      <c r="C452" s="24" t="s">
        <v>1148</v>
      </c>
      <c r="D452" s="42">
        <v>3</v>
      </c>
      <c r="E452" s="974"/>
    </row>
    <row r="453" spans="1:5" x14ac:dyDescent="0.2">
      <c r="A453" s="954"/>
      <c r="B453" s="957"/>
      <c r="C453" s="24" t="s">
        <v>1149</v>
      </c>
      <c r="D453" s="42">
        <v>4</v>
      </c>
      <c r="E453" s="974"/>
    </row>
    <row r="454" spans="1:5" x14ac:dyDescent="0.2">
      <c r="A454" s="954"/>
      <c r="B454" s="957"/>
      <c r="C454" s="24" t="s">
        <v>1150</v>
      </c>
      <c r="D454" s="42">
        <v>4</v>
      </c>
      <c r="E454" s="974"/>
    </row>
    <row r="455" spans="1:5" ht="13.5" thickBot="1" x14ac:dyDescent="0.25">
      <c r="A455" s="955"/>
      <c r="B455" s="958"/>
      <c r="C455" s="621" t="s">
        <v>577</v>
      </c>
      <c r="D455" s="686">
        <v>0</v>
      </c>
      <c r="E455" s="975"/>
    </row>
    <row r="456" spans="1:5" x14ac:dyDescent="0.2">
      <c r="A456" s="953" t="s">
        <v>370</v>
      </c>
      <c r="B456" s="956" t="s">
        <v>1137</v>
      </c>
      <c r="C456" s="417" t="s">
        <v>571</v>
      </c>
      <c r="D456" s="33">
        <v>0</v>
      </c>
      <c r="E456" s="973">
        <v>4</v>
      </c>
    </row>
    <row r="457" spans="1:5" x14ac:dyDescent="0.2">
      <c r="A457" s="954"/>
      <c r="B457" s="957"/>
      <c r="C457" s="24" t="s">
        <v>572</v>
      </c>
      <c r="D457" s="42">
        <v>0</v>
      </c>
      <c r="E457" s="974"/>
    </row>
    <row r="458" spans="1:5" x14ac:dyDescent="0.2">
      <c r="A458" s="954"/>
      <c r="B458" s="957"/>
      <c r="C458" s="24" t="s">
        <v>573</v>
      </c>
      <c r="D458" s="42">
        <v>0</v>
      </c>
      <c r="E458" s="974"/>
    </row>
    <row r="459" spans="1:5" ht="25.5" x14ac:dyDescent="0.2">
      <c r="A459" s="954"/>
      <c r="B459" s="957"/>
      <c r="C459" s="415" t="s">
        <v>1151</v>
      </c>
      <c r="D459" s="37">
        <v>4</v>
      </c>
      <c r="E459" s="974"/>
    </row>
    <row r="460" spans="1:5" ht="25.5" x14ac:dyDescent="0.2">
      <c r="A460" s="954"/>
      <c r="B460" s="957"/>
      <c r="C460" s="415" t="s">
        <v>1152</v>
      </c>
      <c r="D460" s="37">
        <v>3</v>
      </c>
      <c r="E460" s="974"/>
    </row>
    <row r="461" spans="1:5" x14ac:dyDescent="0.2">
      <c r="A461" s="954"/>
      <c r="B461" s="957"/>
      <c r="C461" s="415" t="s">
        <v>1153</v>
      </c>
      <c r="D461" s="37">
        <v>2</v>
      </c>
      <c r="E461" s="974"/>
    </row>
    <row r="462" spans="1:5" ht="13.5" thickBot="1" x14ac:dyDescent="0.25">
      <c r="A462" s="955"/>
      <c r="B462" s="958"/>
      <c r="C462" s="621" t="s">
        <v>577</v>
      </c>
      <c r="D462" s="686">
        <v>0</v>
      </c>
      <c r="E462" s="975"/>
    </row>
    <row r="463" spans="1:5" x14ac:dyDescent="0.2">
      <c r="A463" s="953" t="s">
        <v>391</v>
      </c>
      <c r="B463" s="956" t="s">
        <v>1842</v>
      </c>
      <c r="C463" s="418" t="s">
        <v>571</v>
      </c>
      <c r="D463" s="40">
        <v>0</v>
      </c>
      <c r="E463" s="973">
        <v>2</v>
      </c>
    </row>
    <row r="464" spans="1:5" x14ac:dyDescent="0.2">
      <c r="A464" s="954"/>
      <c r="B464" s="957"/>
      <c r="C464" s="419" t="s">
        <v>572</v>
      </c>
      <c r="D464" s="41">
        <v>0</v>
      </c>
      <c r="E464" s="974"/>
    </row>
    <row r="465" spans="1:6" x14ac:dyDescent="0.2">
      <c r="A465" s="954"/>
      <c r="B465" s="957"/>
      <c r="C465" s="419" t="s">
        <v>573</v>
      </c>
      <c r="D465" s="41">
        <v>0</v>
      </c>
      <c r="E465" s="974"/>
    </row>
    <row r="466" spans="1:6" x14ac:dyDescent="0.2">
      <c r="A466" s="954"/>
      <c r="B466" s="957"/>
      <c r="C466" s="419" t="s">
        <v>587</v>
      </c>
      <c r="D466" s="41">
        <v>2</v>
      </c>
      <c r="E466" s="974"/>
    </row>
    <row r="467" spans="1:6" ht="135" customHeight="1" thickBot="1" x14ac:dyDescent="0.25">
      <c r="A467" s="955"/>
      <c r="B467" s="958"/>
      <c r="C467" s="682" t="s">
        <v>577</v>
      </c>
      <c r="D467" s="43">
        <v>0</v>
      </c>
      <c r="E467" s="975"/>
    </row>
    <row r="468" spans="1:6" ht="13.5" thickBot="1" x14ac:dyDescent="0.25">
      <c r="D468" s="683" t="s">
        <v>591</v>
      </c>
      <c r="E468" s="626">
        <v>75</v>
      </c>
    </row>
    <row r="469" spans="1:6" ht="13.5" thickBot="1" x14ac:dyDescent="0.25">
      <c r="A469" s="617" t="s">
        <v>799</v>
      </c>
      <c r="B469" s="617"/>
      <c r="C469" s="617"/>
      <c r="D469" s="617"/>
      <c r="E469" s="619"/>
      <c r="F469" s="774"/>
    </row>
    <row r="470" spans="1:6" ht="15.75" customHeight="1" x14ac:dyDescent="0.2">
      <c r="A470" s="953" t="s">
        <v>290</v>
      </c>
      <c r="B470" s="956" t="s">
        <v>1138</v>
      </c>
      <c r="C470" s="637" t="s">
        <v>571</v>
      </c>
      <c r="D470" s="418">
        <v>0</v>
      </c>
      <c r="E470" s="986">
        <v>4</v>
      </c>
    </row>
    <row r="471" spans="1:6" x14ac:dyDescent="0.2">
      <c r="A471" s="954"/>
      <c r="B471" s="957"/>
      <c r="C471" s="631" t="s">
        <v>572</v>
      </c>
      <c r="D471" s="419">
        <v>0</v>
      </c>
      <c r="E471" s="987"/>
    </row>
    <row r="472" spans="1:6" x14ac:dyDescent="0.2">
      <c r="A472" s="954"/>
      <c r="B472" s="957"/>
      <c r="C472" s="631" t="s">
        <v>573</v>
      </c>
      <c r="D472" s="419">
        <v>0</v>
      </c>
      <c r="E472" s="987"/>
    </row>
    <row r="473" spans="1:6" ht="13.5" thickBot="1" x14ac:dyDescent="0.25">
      <c r="A473" s="954"/>
      <c r="B473" s="958"/>
      <c r="C473" s="716" t="s">
        <v>587</v>
      </c>
      <c r="D473" s="20">
        <v>4</v>
      </c>
      <c r="E473" s="988"/>
    </row>
    <row r="474" spans="1:6" x14ac:dyDescent="0.2">
      <c r="A474" s="953" t="s">
        <v>119</v>
      </c>
      <c r="B474" s="956" t="s">
        <v>1139</v>
      </c>
      <c r="C474" s="417" t="s">
        <v>571</v>
      </c>
      <c r="D474" s="419">
        <v>0</v>
      </c>
      <c r="E474" s="986">
        <v>2</v>
      </c>
    </row>
    <row r="475" spans="1:6" x14ac:dyDescent="0.2">
      <c r="A475" s="954"/>
      <c r="B475" s="957"/>
      <c r="C475" s="24" t="s">
        <v>572</v>
      </c>
      <c r="D475" s="419">
        <v>0</v>
      </c>
      <c r="E475" s="987"/>
    </row>
    <row r="476" spans="1:6" x14ac:dyDescent="0.2">
      <c r="A476" s="954"/>
      <c r="B476" s="957"/>
      <c r="C476" s="437" t="s">
        <v>1154</v>
      </c>
      <c r="D476" s="419">
        <v>0</v>
      </c>
      <c r="E476" s="987"/>
    </row>
    <row r="477" spans="1:6" x14ac:dyDescent="0.2">
      <c r="A477" s="954"/>
      <c r="B477" s="957"/>
      <c r="C477" s="24" t="s">
        <v>573</v>
      </c>
      <c r="D477" s="419">
        <v>0</v>
      </c>
      <c r="E477" s="987"/>
    </row>
    <row r="478" spans="1:6" ht="13.5" thickBot="1" x14ac:dyDescent="0.25">
      <c r="A478" s="955"/>
      <c r="B478" s="958"/>
      <c r="C478" s="621" t="s">
        <v>587</v>
      </c>
      <c r="D478" s="419">
        <v>2</v>
      </c>
      <c r="E478" s="988"/>
    </row>
    <row r="479" spans="1:6" x14ac:dyDescent="0.2">
      <c r="A479" s="953" t="s">
        <v>120</v>
      </c>
      <c r="B479" s="956" t="s">
        <v>1140</v>
      </c>
      <c r="C479" s="417" t="s">
        <v>571</v>
      </c>
      <c r="D479" s="418">
        <v>0</v>
      </c>
      <c r="E479" s="986">
        <v>2</v>
      </c>
    </row>
    <row r="480" spans="1:6" x14ac:dyDescent="0.2">
      <c r="A480" s="954"/>
      <c r="B480" s="957"/>
      <c r="C480" s="24" t="s">
        <v>572</v>
      </c>
      <c r="D480" s="419">
        <v>0</v>
      </c>
      <c r="E480" s="987"/>
    </row>
    <row r="481" spans="1:5" x14ac:dyDescent="0.2">
      <c r="A481" s="954"/>
      <c r="B481" s="957"/>
      <c r="C481" s="24" t="s">
        <v>573</v>
      </c>
      <c r="D481" s="419">
        <v>0</v>
      </c>
      <c r="E481" s="987"/>
    </row>
    <row r="482" spans="1:5" ht="42" customHeight="1" thickBot="1" x14ac:dyDescent="0.25">
      <c r="A482" s="955"/>
      <c r="B482" s="958"/>
      <c r="C482" s="621" t="s">
        <v>587</v>
      </c>
      <c r="D482" s="20">
        <v>2</v>
      </c>
      <c r="E482" s="988"/>
    </row>
    <row r="483" spans="1:5" ht="13.5" thickBot="1" x14ac:dyDescent="0.25">
      <c r="D483" s="683" t="s">
        <v>358</v>
      </c>
      <c r="E483" s="626">
        <f>SUM(E470:E482)</f>
        <v>8</v>
      </c>
    </row>
  </sheetData>
  <sheetProtection password="8657" sheet="1" objects="1" scenarios="1" formatCells="0" formatColumns="0" formatRows="0"/>
  <mergeCells count="226">
    <mergeCell ref="E470:E473"/>
    <mergeCell ref="E474:E478"/>
    <mergeCell ref="E479:E482"/>
    <mergeCell ref="E363:E369"/>
    <mergeCell ref="E370:E399"/>
    <mergeCell ref="E404:E414"/>
    <mergeCell ref="E415:E428"/>
    <mergeCell ref="E429:E441"/>
    <mergeCell ref="E442:E446"/>
    <mergeCell ref="E447:E455"/>
    <mergeCell ref="E456:E462"/>
    <mergeCell ref="E463:E467"/>
    <mergeCell ref="E314:E317"/>
    <mergeCell ref="E318:E324"/>
    <mergeCell ref="E325:E329"/>
    <mergeCell ref="E330:E333"/>
    <mergeCell ref="E334:E337"/>
    <mergeCell ref="E338:E341"/>
    <mergeCell ref="E342:E347"/>
    <mergeCell ref="E350:E353"/>
    <mergeCell ref="E359:E362"/>
    <mergeCell ref="E270:E273"/>
    <mergeCell ref="E274:E277"/>
    <mergeCell ref="E280:E284"/>
    <mergeCell ref="E285:E288"/>
    <mergeCell ref="E289:E292"/>
    <mergeCell ref="E293:E296"/>
    <mergeCell ref="E297:E303"/>
    <mergeCell ref="E304:E308"/>
    <mergeCell ref="E309:E313"/>
    <mergeCell ref="E219:E226"/>
    <mergeCell ref="E227:E232"/>
    <mergeCell ref="E233:E238"/>
    <mergeCell ref="E239:E243"/>
    <mergeCell ref="E244:E248"/>
    <mergeCell ref="E249:E261"/>
    <mergeCell ref="E262:E265"/>
    <mergeCell ref="E266:E267"/>
    <mergeCell ref="E268:E269"/>
    <mergeCell ref="E171:E175"/>
    <mergeCell ref="E176:E180"/>
    <mergeCell ref="E183:E188"/>
    <mergeCell ref="E189:E193"/>
    <mergeCell ref="E194:E201"/>
    <mergeCell ref="E202:E205"/>
    <mergeCell ref="E206:E210"/>
    <mergeCell ref="E211:E214"/>
    <mergeCell ref="E215:E218"/>
    <mergeCell ref="E120:E125"/>
    <mergeCell ref="E126:E129"/>
    <mergeCell ref="E130:E133"/>
    <mergeCell ref="E134:E137"/>
    <mergeCell ref="E141:E146"/>
    <mergeCell ref="E147:E154"/>
    <mergeCell ref="E155:E159"/>
    <mergeCell ref="E160:E163"/>
    <mergeCell ref="E164:E170"/>
    <mergeCell ref="E58:E62"/>
    <mergeCell ref="E63:E67"/>
    <mergeCell ref="E68:E83"/>
    <mergeCell ref="E84:E88"/>
    <mergeCell ref="E89:E93"/>
    <mergeCell ref="E96:E101"/>
    <mergeCell ref="E102:E108"/>
    <mergeCell ref="E109:E114"/>
    <mergeCell ref="E115:E119"/>
    <mergeCell ref="E5:E8"/>
    <mergeCell ref="E9:E16"/>
    <mergeCell ref="E17:E25"/>
    <mergeCell ref="E26:E29"/>
    <mergeCell ref="E30:E33"/>
    <mergeCell ref="E34:E37"/>
    <mergeCell ref="E38:E42"/>
    <mergeCell ref="E43:E51"/>
    <mergeCell ref="E52:E57"/>
    <mergeCell ref="A1:D1"/>
    <mergeCell ref="B5:B8"/>
    <mergeCell ref="A5:A8"/>
    <mergeCell ref="A9:A16"/>
    <mergeCell ref="B9:B16"/>
    <mergeCell ref="A17:A25"/>
    <mergeCell ref="B17:B25"/>
    <mergeCell ref="A38:A42"/>
    <mergeCell ref="B38:B42"/>
    <mergeCell ref="A43:A51"/>
    <mergeCell ref="B43:B51"/>
    <mergeCell ref="A52:A57"/>
    <mergeCell ref="B52:B57"/>
    <mergeCell ref="A26:A29"/>
    <mergeCell ref="B26:B29"/>
    <mergeCell ref="A30:A33"/>
    <mergeCell ref="B30:B33"/>
    <mergeCell ref="A34:A37"/>
    <mergeCell ref="B34:B37"/>
    <mergeCell ref="A84:A88"/>
    <mergeCell ref="B84:B88"/>
    <mergeCell ref="A89:A93"/>
    <mergeCell ref="B89:B93"/>
    <mergeCell ref="A96:A101"/>
    <mergeCell ref="B96:B101"/>
    <mergeCell ref="A58:A62"/>
    <mergeCell ref="B58:B62"/>
    <mergeCell ref="A63:A67"/>
    <mergeCell ref="B63:B67"/>
    <mergeCell ref="A68:A83"/>
    <mergeCell ref="B68:B83"/>
    <mergeCell ref="A120:A125"/>
    <mergeCell ref="B120:B125"/>
    <mergeCell ref="A126:A129"/>
    <mergeCell ref="B126:B129"/>
    <mergeCell ref="A130:A133"/>
    <mergeCell ref="B130:B133"/>
    <mergeCell ref="A102:A108"/>
    <mergeCell ref="B102:B108"/>
    <mergeCell ref="A109:A114"/>
    <mergeCell ref="B109:B114"/>
    <mergeCell ref="A115:A119"/>
    <mergeCell ref="B115:B119"/>
    <mergeCell ref="A155:A159"/>
    <mergeCell ref="B155:B159"/>
    <mergeCell ref="A160:A163"/>
    <mergeCell ref="B160:B163"/>
    <mergeCell ref="A164:A170"/>
    <mergeCell ref="B164:B170"/>
    <mergeCell ref="A134:A137"/>
    <mergeCell ref="B134:B137"/>
    <mergeCell ref="A141:A146"/>
    <mergeCell ref="B141:B146"/>
    <mergeCell ref="A147:A154"/>
    <mergeCell ref="B147:B154"/>
    <mergeCell ref="A189:A193"/>
    <mergeCell ref="B189:B193"/>
    <mergeCell ref="A194:A201"/>
    <mergeCell ref="B194:B201"/>
    <mergeCell ref="A202:A205"/>
    <mergeCell ref="B202:B205"/>
    <mergeCell ref="A171:A175"/>
    <mergeCell ref="B171:B175"/>
    <mergeCell ref="A176:A180"/>
    <mergeCell ref="B176:B180"/>
    <mergeCell ref="A183:A188"/>
    <mergeCell ref="B183:B188"/>
    <mergeCell ref="A219:A226"/>
    <mergeCell ref="B219:B226"/>
    <mergeCell ref="A227:A232"/>
    <mergeCell ref="B227:B232"/>
    <mergeCell ref="A233:A238"/>
    <mergeCell ref="B233:B238"/>
    <mergeCell ref="A206:A210"/>
    <mergeCell ref="B206:B210"/>
    <mergeCell ref="A211:A214"/>
    <mergeCell ref="B211:B214"/>
    <mergeCell ref="A215:A218"/>
    <mergeCell ref="B215:B218"/>
    <mergeCell ref="A262:A265"/>
    <mergeCell ref="B262:B265"/>
    <mergeCell ref="A266:A267"/>
    <mergeCell ref="B266:B267"/>
    <mergeCell ref="A268:A269"/>
    <mergeCell ref="B268:B269"/>
    <mergeCell ref="A239:A243"/>
    <mergeCell ref="B239:B243"/>
    <mergeCell ref="A244:A248"/>
    <mergeCell ref="B244:B248"/>
    <mergeCell ref="A249:A261"/>
    <mergeCell ref="B249:B261"/>
    <mergeCell ref="A289:A292"/>
    <mergeCell ref="B289:B292"/>
    <mergeCell ref="A293:A296"/>
    <mergeCell ref="B293:B296"/>
    <mergeCell ref="A297:A303"/>
    <mergeCell ref="B297:B303"/>
    <mergeCell ref="A270:A273"/>
    <mergeCell ref="B270:B273"/>
    <mergeCell ref="A274:A277"/>
    <mergeCell ref="B274:B277"/>
    <mergeCell ref="A280:A284"/>
    <mergeCell ref="B280:B284"/>
    <mergeCell ref="A318:A324"/>
    <mergeCell ref="B318:B324"/>
    <mergeCell ref="A325:A329"/>
    <mergeCell ref="B325:B329"/>
    <mergeCell ref="A330:A333"/>
    <mergeCell ref="B330:B333"/>
    <mergeCell ref="A304:A308"/>
    <mergeCell ref="B304:B308"/>
    <mergeCell ref="A309:A313"/>
    <mergeCell ref="B309:B313"/>
    <mergeCell ref="A314:A317"/>
    <mergeCell ref="B314:B317"/>
    <mergeCell ref="A350:A353"/>
    <mergeCell ref="B350:B353"/>
    <mergeCell ref="A359:A362"/>
    <mergeCell ref="B359:B362"/>
    <mergeCell ref="A363:A369"/>
    <mergeCell ref="B363:B369"/>
    <mergeCell ref="A334:A337"/>
    <mergeCell ref="B334:B337"/>
    <mergeCell ref="A338:A341"/>
    <mergeCell ref="B338:B341"/>
    <mergeCell ref="A342:A347"/>
    <mergeCell ref="B342:B347"/>
    <mergeCell ref="A479:A482"/>
    <mergeCell ref="B479:B482"/>
    <mergeCell ref="A285:A288"/>
    <mergeCell ref="A442:A446"/>
    <mergeCell ref="B442:B446"/>
    <mergeCell ref="B285:B288"/>
    <mergeCell ref="A463:A467"/>
    <mergeCell ref="B463:B467"/>
    <mergeCell ref="A470:A473"/>
    <mergeCell ref="B470:B473"/>
    <mergeCell ref="A474:A478"/>
    <mergeCell ref="B474:B478"/>
    <mergeCell ref="A429:A441"/>
    <mergeCell ref="B429:B441"/>
    <mergeCell ref="A447:A455"/>
    <mergeCell ref="B447:B455"/>
    <mergeCell ref="A456:A462"/>
    <mergeCell ref="B456:B462"/>
    <mergeCell ref="A370:A399"/>
    <mergeCell ref="B370:B399"/>
    <mergeCell ref="A404:A414"/>
    <mergeCell ref="B404:B414"/>
    <mergeCell ref="A415:A428"/>
    <mergeCell ref="B415:B428"/>
  </mergeCells>
  <pageMargins left="0.70866141732283472" right="0.70866141732283472" top="0.74803149606299213" bottom="0.74803149606299213" header="0.31496062992125984" footer="0.31496062992125984"/>
  <pageSetup paperSize="9" scale="64" fitToHeight="1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AV480"/>
  <sheetViews>
    <sheetView topLeftCell="A7" zoomScaleNormal="100" workbookViewId="0">
      <selection activeCell="G20" sqref="G20"/>
    </sheetView>
  </sheetViews>
  <sheetFormatPr baseColWidth="10" defaultColWidth="9.140625" defaultRowHeight="12.75" x14ac:dyDescent="0.2"/>
  <cols>
    <col min="1" max="1" width="12.5703125" style="557" customWidth="1"/>
    <col min="2" max="2" width="30.7109375" style="557" customWidth="1"/>
    <col min="3" max="3" width="40.7109375" style="557" customWidth="1"/>
    <col min="4" max="4" width="32" style="739" customWidth="1"/>
    <col min="5" max="5" width="20.5703125" style="557" customWidth="1"/>
    <col min="6" max="6" width="23.5703125" style="488" customWidth="1"/>
    <col min="7" max="48" width="9.140625" style="488"/>
    <col min="49" max="16384" width="9.140625" style="548"/>
  </cols>
  <sheetData>
    <row r="1" spans="1:48" ht="24.75" customHeight="1" x14ac:dyDescent="0.3">
      <c r="A1" s="1027" t="s">
        <v>2010</v>
      </c>
      <c r="B1" s="1027"/>
      <c r="C1" s="1027"/>
      <c r="D1" s="1027"/>
    </row>
    <row r="2" spans="1:48" x14ac:dyDescent="0.2">
      <c r="A2" s="549" t="s">
        <v>1684</v>
      </c>
      <c r="B2" s="550" t="s">
        <v>1685</v>
      </c>
      <c r="C2" s="551" t="s">
        <v>1686</v>
      </c>
      <c r="D2" s="551" t="s">
        <v>591</v>
      </c>
      <c r="E2" s="552" t="s">
        <v>416</v>
      </c>
    </row>
    <row r="3" spans="1:48" s="557" customFormat="1" x14ac:dyDescent="0.2">
      <c r="A3" s="553"/>
      <c r="B3" s="554"/>
      <c r="C3" s="555"/>
      <c r="D3" s="556"/>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row>
    <row r="4" spans="1:48" ht="15.75" customHeight="1" thickBot="1" x14ac:dyDescent="0.25">
      <c r="A4" s="717" t="s">
        <v>0</v>
      </c>
      <c r="B4" s="717"/>
      <c r="C4" s="718"/>
      <c r="D4" s="719"/>
      <c r="E4" s="775"/>
    </row>
    <row r="5" spans="1:48" ht="30.75" customHeight="1" x14ac:dyDescent="0.2">
      <c r="A5" s="993" t="s">
        <v>121</v>
      </c>
      <c r="B5" s="996" t="s">
        <v>1157</v>
      </c>
      <c r="C5" s="720" t="s">
        <v>571</v>
      </c>
      <c r="D5" s="558">
        <v>0</v>
      </c>
      <c r="E5" s="1024">
        <v>4</v>
      </c>
    </row>
    <row r="6" spans="1:48" ht="30.75" customHeight="1" x14ac:dyDescent="0.2">
      <c r="A6" s="994"/>
      <c r="B6" s="997"/>
      <c r="C6" s="614" t="s">
        <v>1479</v>
      </c>
      <c r="D6" s="559">
        <v>0</v>
      </c>
      <c r="E6" s="1025"/>
    </row>
    <row r="7" spans="1:48" ht="38.25" x14ac:dyDescent="0.2">
      <c r="A7" s="994"/>
      <c r="B7" s="997"/>
      <c r="C7" s="614" t="s">
        <v>1480</v>
      </c>
      <c r="D7" s="559">
        <v>1</v>
      </c>
      <c r="E7" s="1025"/>
    </row>
    <row r="8" spans="1:48" ht="51" x14ac:dyDescent="0.2">
      <c r="A8" s="994"/>
      <c r="B8" s="997"/>
      <c r="C8" s="614" t="s">
        <v>1481</v>
      </c>
      <c r="D8" s="559">
        <v>2</v>
      </c>
      <c r="E8" s="1025"/>
    </row>
    <row r="9" spans="1:48" ht="51" x14ac:dyDescent="0.2">
      <c r="A9" s="994"/>
      <c r="B9" s="997"/>
      <c r="C9" s="614" t="s">
        <v>1482</v>
      </c>
      <c r="D9" s="559">
        <v>3</v>
      </c>
      <c r="E9" s="1025"/>
    </row>
    <row r="10" spans="1:48" ht="63.75" x14ac:dyDescent="0.2">
      <c r="A10" s="994"/>
      <c r="B10" s="997"/>
      <c r="C10" s="609" t="s">
        <v>1483</v>
      </c>
      <c r="D10" s="560">
        <v>4</v>
      </c>
      <c r="E10" s="1025"/>
    </row>
    <row r="11" spans="1:48" ht="13.5" thickBot="1" x14ac:dyDescent="0.25">
      <c r="A11" s="994"/>
      <c r="B11" s="997"/>
      <c r="C11" s="568" t="s">
        <v>1484</v>
      </c>
      <c r="D11" s="559">
        <v>0</v>
      </c>
      <c r="E11" s="1025"/>
    </row>
    <row r="12" spans="1:48" ht="51" x14ac:dyDescent="0.2">
      <c r="A12" s="993" t="s">
        <v>122</v>
      </c>
      <c r="B12" s="1021" t="s">
        <v>1158</v>
      </c>
      <c r="C12" s="564" t="s">
        <v>1270</v>
      </c>
      <c r="D12" s="561">
        <v>1</v>
      </c>
      <c r="E12" s="1024">
        <v>16</v>
      </c>
    </row>
    <row r="13" spans="1:48" ht="25.5" x14ac:dyDescent="0.2">
      <c r="A13" s="994"/>
      <c r="B13" s="1022"/>
      <c r="C13" s="562" t="s">
        <v>1271</v>
      </c>
      <c r="D13" s="563">
        <v>1</v>
      </c>
      <c r="E13" s="1025"/>
    </row>
    <row r="14" spans="1:48" x14ac:dyDescent="0.2">
      <c r="A14" s="994"/>
      <c r="B14" s="1022"/>
      <c r="C14" s="564" t="s">
        <v>1272</v>
      </c>
      <c r="D14" s="563">
        <v>1</v>
      </c>
      <c r="E14" s="1025"/>
    </row>
    <row r="15" spans="1:48" x14ac:dyDescent="0.2">
      <c r="A15" s="994"/>
      <c r="B15" s="1022"/>
      <c r="C15" s="564" t="s">
        <v>1273</v>
      </c>
      <c r="D15" s="563">
        <v>1</v>
      </c>
      <c r="E15" s="1025"/>
    </row>
    <row r="16" spans="1:48" x14ac:dyDescent="0.2">
      <c r="A16" s="994"/>
      <c r="B16" s="1022"/>
      <c r="C16" s="562" t="s">
        <v>1274</v>
      </c>
      <c r="D16" s="563">
        <v>1</v>
      </c>
      <c r="E16" s="1025"/>
    </row>
    <row r="17" spans="1:5" ht="25.5" x14ac:dyDescent="0.2">
      <c r="A17" s="994"/>
      <c r="B17" s="1022"/>
      <c r="C17" s="564" t="s">
        <v>1275</v>
      </c>
      <c r="D17" s="563">
        <v>1</v>
      </c>
      <c r="E17" s="1025"/>
    </row>
    <row r="18" spans="1:5" ht="25.5" x14ac:dyDescent="0.2">
      <c r="A18" s="994"/>
      <c r="B18" s="1022"/>
      <c r="C18" s="562" t="s">
        <v>2065</v>
      </c>
      <c r="D18" s="563">
        <v>1</v>
      </c>
      <c r="E18" s="1025"/>
    </row>
    <row r="19" spans="1:5" ht="25.5" x14ac:dyDescent="0.2">
      <c r="A19" s="994"/>
      <c r="B19" s="1022"/>
      <c r="C19" s="564" t="s">
        <v>1276</v>
      </c>
      <c r="D19" s="563">
        <v>1</v>
      </c>
      <c r="E19" s="1025"/>
    </row>
    <row r="20" spans="1:5" ht="51" x14ac:dyDescent="0.2">
      <c r="A20" s="994"/>
      <c r="B20" s="1022"/>
      <c r="C20" s="564" t="s">
        <v>1277</v>
      </c>
      <c r="D20" s="563">
        <v>1</v>
      </c>
      <c r="E20" s="1025"/>
    </row>
    <row r="21" spans="1:5" ht="51" x14ac:dyDescent="0.2">
      <c r="A21" s="994"/>
      <c r="B21" s="1022"/>
      <c r="C21" s="564" t="s">
        <v>1787</v>
      </c>
      <c r="D21" s="563">
        <v>1</v>
      </c>
      <c r="E21" s="1025"/>
    </row>
    <row r="22" spans="1:5" ht="51" x14ac:dyDescent="0.2">
      <c r="A22" s="994"/>
      <c r="B22" s="1022"/>
      <c r="C22" s="564" t="s">
        <v>1279</v>
      </c>
      <c r="D22" s="563">
        <v>1</v>
      </c>
      <c r="E22" s="1025"/>
    </row>
    <row r="23" spans="1:5" ht="25.5" x14ac:dyDescent="0.2">
      <c r="A23" s="994"/>
      <c r="B23" s="1022"/>
      <c r="C23" s="564" t="s">
        <v>1280</v>
      </c>
      <c r="D23" s="563">
        <v>1</v>
      </c>
      <c r="E23" s="1025"/>
    </row>
    <row r="24" spans="1:5" ht="25.5" x14ac:dyDescent="0.2">
      <c r="A24" s="994"/>
      <c r="B24" s="1022"/>
      <c r="C24" s="564" t="s">
        <v>1281</v>
      </c>
      <c r="D24" s="563">
        <v>1</v>
      </c>
      <c r="E24" s="1025"/>
    </row>
    <row r="25" spans="1:5" x14ac:dyDescent="0.2">
      <c r="A25" s="994"/>
      <c r="B25" s="1022"/>
      <c r="C25" s="564" t="s">
        <v>1282</v>
      </c>
      <c r="D25" s="565">
        <v>1</v>
      </c>
      <c r="E25" s="1025"/>
    </row>
    <row r="26" spans="1:5" ht="38.25" x14ac:dyDescent="0.2">
      <c r="A26" s="994"/>
      <c r="B26" s="1022"/>
      <c r="C26" s="564" t="s">
        <v>1283</v>
      </c>
      <c r="D26" s="563">
        <v>1</v>
      </c>
      <c r="E26" s="1025"/>
    </row>
    <row r="27" spans="1:5" ht="38.25" x14ac:dyDescent="0.2">
      <c r="A27" s="994"/>
      <c r="B27" s="1022"/>
      <c r="C27" s="564" t="s">
        <v>1284</v>
      </c>
      <c r="D27" s="565">
        <v>1</v>
      </c>
      <c r="E27" s="1025"/>
    </row>
    <row r="28" spans="1:5" ht="13.5" thickBot="1" x14ac:dyDescent="0.25">
      <c r="A28" s="994"/>
      <c r="B28" s="1022"/>
      <c r="C28" s="566" t="s">
        <v>577</v>
      </c>
      <c r="D28" s="567">
        <v>0</v>
      </c>
      <c r="E28" s="1025"/>
    </row>
    <row r="29" spans="1:5" x14ac:dyDescent="0.2">
      <c r="A29" s="993" t="s">
        <v>123</v>
      </c>
      <c r="B29" s="1028" t="s">
        <v>1159</v>
      </c>
      <c r="C29" s="720" t="s">
        <v>571</v>
      </c>
      <c r="D29" s="720">
        <v>0</v>
      </c>
      <c r="E29" s="1024">
        <v>4</v>
      </c>
    </row>
    <row r="30" spans="1:5" ht="38.25" x14ac:dyDescent="0.2">
      <c r="A30" s="994"/>
      <c r="B30" s="1029"/>
      <c r="C30" s="609" t="s">
        <v>1485</v>
      </c>
      <c r="D30" s="565">
        <v>1</v>
      </c>
      <c r="E30" s="1025"/>
    </row>
    <row r="31" spans="1:5" ht="25.5" x14ac:dyDescent="0.2">
      <c r="A31" s="994"/>
      <c r="B31" s="1029"/>
      <c r="C31" s="609" t="s">
        <v>1486</v>
      </c>
      <c r="D31" s="565">
        <v>1</v>
      </c>
      <c r="E31" s="1025"/>
    </row>
    <row r="32" spans="1:5" ht="38.25" x14ac:dyDescent="0.2">
      <c r="A32" s="994"/>
      <c r="B32" s="1029"/>
      <c r="C32" s="614" t="s">
        <v>1487</v>
      </c>
      <c r="D32" s="563">
        <v>1</v>
      </c>
      <c r="E32" s="1025"/>
    </row>
    <row r="33" spans="1:5" ht="51" x14ac:dyDescent="0.2">
      <c r="A33" s="994"/>
      <c r="B33" s="1029"/>
      <c r="C33" s="614" t="s">
        <v>1488</v>
      </c>
      <c r="D33" s="563">
        <v>1</v>
      </c>
      <c r="E33" s="1025"/>
    </row>
    <row r="34" spans="1:5" ht="51" x14ac:dyDescent="0.2">
      <c r="A34" s="994"/>
      <c r="B34" s="1029"/>
      <c r="C34" s="614" t="s">
        <v>1172</v>
      </c>
      <c r="D34" s="563">
        <v>1</v>
      </c>
      <c r="E34" s="1025"/>
    </row>
    <row r="35" spans="1:5" ht="25.5" x14ac:dyDescent="0.2">
      <c r="A35" s="994"/>
      <c r="B35" s="1029"/>
      <c r="C35" s="609" t="s">
        <v>1489</v>
      </c>
      <c r="D35" s="565">
        <v>1</v>
      </c>
      <c r="E35" s="1025"/>
    </row>
    <row r="36" spans="1:5" ht="38.25" x14ac:dyDescent="0.2">
      <c r="A36" s="994"/>
      <c r="B36" s="1029"/>
      <c r="C36" s="614" t="s">
        <v>1490</v>
      </c>
      <c r="D36" s="563">
        <v>1</v>
      </c>
      <c r="E36" s="1025"/>
    </row>
    <row r="37" spans="1:5" ht="51" x14ac:dyDescent="0.2">
      <c r="A37" s="994"/>
      <c r="B37" s="1029"/>
      <c r="C37" s="614" t="s">
        <v>1491</v>
      </c>
      <c r="D37" s="563">
        <v>4</v>
      </c>
      <c r="E37" s="1025"/>
    </row>
    <row r="38" spans="1:5" ht="51" x14ac:dyDescent="0.2">
      <c r="A38" s="994"/>
      <c r="B38" s="1029"/>
      <c r="C38" s="614" t="s">
        <v>1212</v>
      </c>
      <c r="D38" s="563">
        <v>2</v>
      </c>
      <c r="E38" s="1025"/>
    </row>
    <row r="39" spans="1:5" x14ac:dyDescent="0.2">
      <c r="A39" s="994"/>
      <c r="B39" s="1029"/>
      <c r="C39" s="614" t="s">
        <v>1492</v>
      </c>
      <c r="D39" s="563">
        <v>1</v>
      </c>
      <c r="E39" s="1025"/>
    </row>
    <row r="40" spans="1:5" x14ac:dyDescent="0.2">
      <c r="A40" s="994"/>
      <c r="B40" s="1029"/>
      <c r="C40" s="614" t="s">
        <v>577</v>
      </c>
      <c r="D40" s="563">
        <v>0</v>
      </c>
      <c r="E40" s="1025"/>
    </row>
    <row r="41" spans="1:5" ht="13.5" thickBot="1" x14ac:dyDescent="0.25">
      <c r="A41" s="994"/>
      <c r="B41" s="1029"/>
      <c r="C41" s="568" t="s">
        <v>706</v>
      </c>
      <c r="D41" s="569">
        <v>0</v>
      </c>
      <c r="E41" s="1025"/>
    </row>
    <row r="42" spans="1:5" ht="15.75" customHeight="1" x14ac:dyDescent="0.2">
      <c r="A42" s="993" t="s">
        <v>124</v>
      </c>
      <c r="B42" s="996" t="s">
        <v>1160</v>
      </c>
      <c r="C42" s="720" t="s">
        <v>571</v>
      </c>
      <c r="D42" s="721">
        <v>0</v>
      </c>
      <c r="E42" s="1024">
        <v>4</v>
      </c>
    </row>
    <row r="43" spans="1:5" ht="15.75" customHeight="1" x14ac:dyDescent="0.2">
      <c r="A43" s="994"/>
      <c r="B43" s="997"/>
      <c r="C43" s="570" t="s">
        <v>1493</v>
      </c>
      <c r="D43" s="721">
        <v>0</v>
      </c>
      <c r="E43" s="1025"/>
    </row>
    <row r="44" spans="1:5" ht="13.5" customHeight="1" x14ac:dyDescent="0.2">
      <c r="A44" s="994"/>
      <c r="B44" s="997"/>
      <c r="C44" s="609" t="s">
        <v>1495</v>
      </c>
      <c r="D44" s="565">
        <v>0</v>
      </c>
      <c r="E44" s="1025"/>
    </row>
    <row r="45" spans="1:5" x14ac:dyDescent="0.2">
      <c r="A45" s="994"/>
      <c r="B45" s="997"/>
      <c r="C45" s="609" t="s">
        <v>1496</v>
      </c>
      <c r="D45" s="565">
        <v>1</v>
      </c>
      <c r="E45" s="1025"/>
    </row>
    <row r="46" spans="1:5" x14ac:dyDescent="0.2">
      <c r="A46" s="994"/>
      <c r="B46" s="997"/>
      <c r="C46" s="609" t="s">
        <v>1497</v>
      </c>
      <c r="D46" s="565">
        <v>2</v>
      </c>
      <c r="E46" s="1025"/>
    </row>
    <row r="47" spans="1:5" x14ac:dyDescent="0.2">
      <c r="A47" s="994"/>
      <c r="B47" s="997"/>
      <c r="C47" s="609" t="s">
        <v>1498</v>
      </c>
      <c r="D47" s="565">
        <v>3</v>
      </c>
      <c r="E47" s="1025"/>
    </row>
    <row r="48" spans="1:5" ht="13.5" thickBot="1" x14ac:dyDescent="0.25">
      <c r="A48" s="995"/>
      <c r="B48" s="998"/>
      <c r="C48" s="568" t="s">
        <v>1494</v>
      </c>
      <c r="D48" s="569">
        <v>4</v>
      </c>
      <c r="E48" s="1026"/>
    </row>
    <row r="49" spans="1:5" ht="15.75" customHeight="1" x14ac:dyDescent="0.2">
      <c r="A49" s="993" t="s">
        <v>125</v>
      </c>
      <c r="B49" s="1028" t="s">
        <v>1788</v>
      </c>
      <c r="C49" s="720" t="s">
        <v>571</v>
      </c>
      <c r="D49" s="720">
        <v>0</v>
      </c>
      <c r="E49" s="1024">
        <v>2</v>
      </c>
    </row>
    <row r="50" spans="1:5" ht="15.75" customHeight="1" x14ac:dyDescent="0.2">
      <c r="A50" s="994"/>
      <c r="B50" s="1029"/>
      <c r="C50" s="614" t="s">
        <v>1499</v>
      </c>
      <c r="D50" s="563">
        <v>2</v>
      </c>
      <c r="E50" s="1025"/>
    </row>
    <row r="51" spans="1:5" x14ac:dyDescent="0.2">
      <c r="A51" s="994"/>
      <c r="B51" s="1029"/>
      <c r="C51" s="614" t="s">
        <v>1509</v>
      </c>
      <c r="D51" s="563">
        <v>2</v>
      </c>
      <c r="E51" s="1025"/>
    </row>
    <row r="52" spans="1:5" x14ac:dyDescent="0.2">
      <c r="A52" s="994"/>
      <c r="B52" s="1029"/>
      <c r="C52" s="614" t="s">
        <v>1510</v>
      </c>
      <c r="D52" s="563">
        <v>1</v>
      </c>
      <c r="E52" s="1025"/>
    </row>
    <row r="53" spans="1:5" x14ac:dyDescent="0.2">
      <c r="A53" s="994"/>
      <c r="B53" s="1029"/>
      <c r="C53" s="614" t="s">
        <v>1500</v>
      </c>
      <c r="D53" s="563">
        <v>0</v>
      </c>
      <c r="E53" s="1025"/>
    </row>
    <row r="54" spans="1:5" ht="13.5" thickBot="1" x14ac:dyDescent="0.25">
      <c r="A54" s="995"/>
      <c r="B54" s="1030"/>
      <c r="C54" s="568" t="s">
        <v>1501</v>
      </c>
      <c r="D54" s="569">
        <v>0</v>
      </c>
      <c r="E54" s="1026"/>
    </row>
    <row r="55" spans="1:5" ht="12.75" customHeight="1" x14ac:dyDescent="0.2">
      <c r="A55" s="993" t="s">
        <v>126</v>
      </c>
      <c r="B55" s="989" t="s">
        <v>1162</v>
      </c>
      <c r="C55" s="720" t="s">
        <v>571</v>
      </c>
      <c r="D55" s="720">
        <v>0</v>
      </c>
      <c r="E55" s="1024">
        <v>3</v>
      </c>
    </row>
    <row r="56" spans="1:5" ht="15" customHeight="1" x14ac:dyDescent="0.2">
      <c r="A56" s="994"/>
      <c r="B56" s="990"/>
      <c r="C56" s="721" t="s">
        <v>573</v>
      </c>
      <c r="D56" s="721">
        <v>0</v>
      </c>
      <c r="E56" s="1025"/>
    </row>
    <row r="57" spans="1:5" ht="25.5" x14ac:dyDescent="0.2">
      <c r="A57" s="994"/>
      <c r="B57" s="990"/>
      <c r="C57" s="614" t="s">
        <v>1502</v>
      </c>
      <c r="D57" s="563">
        <v>1</v>
      </c>
      <c r="E57" s="1025"/>
    </row>
    <row r="58" spans="1:5" ht="25.5" x14ac:dyDescent="0.2">
      <c r="A58" s="994"/>
      <c r="B58" s="990"/>
      <c r="C58" s="609" t="s">
        <v>1503</v>
      </c>
      <c r="D58" s="565">
        <v>2</v>
      </c>
      <c r="E58" s="1025"/>
    </row>
    <row r="59" spans="1:5" ht="38.25" x14ac:dyDescent="0.2">
      <c r="A59" s="994"/>
      <c r="B59" s="990"/>
      <c r="C59" s="614" t="s">
        <v>1789</v>
      </c>
      <c r="D59" s="563">
        <v>3</v>
      </c>
      <c r="E59" s="1025"/>
    </row>
    <row r="60" spans="1:5" ht="15" customHeight="1" thickBot="1" x14ac:dyDescent="0.25">
      <c r="A60" s="995"/>
      <c r="B60" s="1008"/>
      <c r="C60" s="614" t="s">
        <v>1484</v>
      </c>
      <c r="D60" s="563">
        <v>0</v>
      </c>
      <c r="E60" s="1026"/>
    </row>
    <row r="61" spans="1:5" x14ac:dyDescent="0.2">
      <c r="A61" s="993" t="s">
        <v>127</v>
      </c>
      <c r="B61" s="989" t="s">
        <v>883</v>
      </c>
      <c r="C61" s="608" t="s">
        <v>571</v>
      </c>
      <c r="D61" s="571">
        <v>0</v>
      </c>
      <c r="E61" s="1024">
        <v>4</v>
      </c>
    </row>
    <row r="62" spans="1:5" x14ac:dyDescent="0.2">
      <c r="A62" s="994"/>
      <c r="B62" s="990"/>
      <c r="C62" s="609" t="s">
        <v>572</v>
      </c>
      <c r="D62" s="565">
        <v>0</v>
      </c>
      <c r="E62" s="1025"/>
    </row>
    <row r="63" spans="1:5" x14ac:dyDescent="0.2">
      <c r="A63" s="994"/>
      <c r="B63" s="990"/>
      <c r="C63" s="609" t="s">
        <v>573</v>
      </c>
      <c r="D63" s="565">
        <v>0</v>
      </c>
      <c r="E63" s="1025"/>
    </row>
    <row r="64" spans="1:5" x14ac:dyDescent="0.2">
      <c r="A64" s="994"/>
      <c r="B64" s="990"/>
      <c r="C64" s="609" t="s">
        <v>1504</v>
      </c>
      <c r="D64" s="565">
        <v>2</v>
      </c>
      <c r="E64" s="1025"/>
    </row>
    <row r="65" spans="1:5" ht="26.25" thickBot="1" x14ac:dyDescent="0.25">
      <c r="A65" s="995"/>
      <c r="B65" s="1008"/>
      <c r="C65" s="612" t="s">
        <v>1790</v>
      </c>
      <c r="D65" s="567">
        <v>4</v>
      </c>
      <c r="E65" s="1026"/>
    </row>
    <row r="66" spans="1:5" ht="13.5" thickBot="1" x14ac:dyDescent="0.25">
      <c r="D66" s="722" t="s">
        <v>591</v>
      </c>
      <c r="E66" s="723">
        <f>SUM(E5:E65)</f>
        <v>37</v>
      </c>
    </row>
    <row r="67" spans="1:5" ht="13.5" thickBot="1" x14ac:dyDescent="0.25">
      <c r="A67" s="717" t="s">
        <v>731</v>
      </c>
      <c r="B67" s="717"/>
      <c r="C67" s="718"/>
      <c r="D67" s="718"/>
      <c r="E67" s="718"/>
    </row>
    <row r="68" spans="1:5" x14ac:dyDescent="0.2">
      <c r="A68" s="1018" t="s">
        <v>128</v>
      </c>
      <c r="B68" s="991" t="s">
        <v>1165</v>
      </c>
      <c r="C68" s="720" t="s">
        <v>571</v>
      </c>
      <c r="D68" s="720">
        <v>0</v>
      </c>
      <c r="E68" s="1024">
        <v>3</v>
      </c>
    </row>
    <row r="69" spans="1:5" x14ac:dyDescent="0.2">
      <c r="A69" s="1019"/>
      <c r="B69" s="992"/>
      <c r="C69" s="614" t="s">
        <v>1505</v>
      </c>
      <c r="D69" s="563">
        <v>3</v>
      </c>
      <c r="E69" s="1025"/>
    </row>
    <row r="70" spans="1:5" x14ac:dyDescent="0.2">
      <c r="A70" s="1019"/>
      <c r="B70" s="992"/>
      <c r="C70" s="572" t="s">
        <v>1506</v>
      </c>
      <c r="D70" s="563">
        <v>3</v>
      </c>
      <c r="E70" s="1025"/>
    </row>
    <row r="71" spans="1:5" ht="63.75" x14ac:dyDescent="0.2">
      <c r="A71" s="1019"/>
      <c r="B71" s="992"/>
      <c r="C71" s="614" t="s">
        <v>1791</v>
      </c>
      <c r="D71" s="563">
        <v>2</v>
      </c>
      <c r="E71" s="1025"/>
    </row>
    <row r="72" spans="1:5" ht="25.5" x14ac:dyDescent="0.2">
      <c r="A72" s="1019"/>
      <c r="B72" s="992"/>
      <c r="C72" s="609" t="s">
        <v>1507</v>
      </c>
      <c r="D72" s="565">
        <v>2</v>
      </c>
      <c r="E72" s="1025"/>
    </row>
    <row r="73" spans="1:5" ht="25.5" x14ac:dyDescent="0.2">
      <c r="A73" s="1019"/>
      <c r="B73" s="992"/>
      <c r="C73" s="614" t="s">
        <v>1508</v>
      </c>
      <c r="D73" s="563">
        <v>1</v>
      </c>
      <c r="E73" s="1025"/>
    </row>
    <row r="74" spans="1:5" ht="13.5" thickBot="1" x14ac:dyDescent="0.25">
      <c r="A74" s="1020"/>
      <c r="B74" s="1009"/>
      <c r="C74" s="568" t="s">
        <v>577</v>
      </c>
      <c r="D74" s="569">
        <v>0</v>
      </c>
      <c r="E74" s="1026"/>
    </row>
    <row r="75" spans="1:5" x14ac:dyDescent="0.2">
      <c r="A75" s="1018" t="s">
        <v>129</v>
      </c>
      <c r="B75" s="989" t="s">
        <v>1166</v>
      </c>
      <c r="C75" s="573" t="s">
        <v>1167</v>
      </c>
      <c r="D75" s="563">
        <v>1</v>
      </c>
      <c r="E75" s="1024">
        <v>51</v>
      </c>
    </row>
    <row r="76" spans="1:5" x14ac:dyDescent="0.2">
      <c r="A76" s="1019"/>
      <c r="B76" s="990"/>
      <c r="C76" s="564" t="s">
        <v>1168</v>
      </c>
      <c r="D76" s="563">
        <v>1</v>
      </c>
      <c r="E76" s="1025"/>
    </row>
    <row r="77" spans="1:5" ht="25.5" x14ac:dyDescent="0.2">
      <c r="A77" s="1019"/>
      <c r="B77" s="990"/>
      <c r="C77" s="562" t="s">
        <v>1169</v>
      </c>
      <c r="D77" s="563">
        <v>1</v>
      </c>
      <c r="E77" s="1025"/>
    </row>
    <row r="78" spans="1:5" ht="38.25" x14ac:dyDescent="0.2">
      <c r="A78" s="1019"/>
      <c r="B78" s="990"/>
      <c r="C78" s="564" t="s">
        <v>1175</v>
      </c>
      <c r="D78" s="563">
        <v>1</v>
      </c>
      <c r="E78" s="1025"/>
    </row>
    <row r="79" spans="1:5" ht="38.25" x14ac:dyDescent="0.2">
      <c r="A79" s="1019"/>
      <c r="B79" s="990"/>
      <c r="C79" s="564" t="s">
        <v>1170</v>
      </c>
      <c r="D79" s="563">
        <v>1</v>
      </c>
      <c r="E79" s="1025"/>
    </row>
    <row r="80" spans="1:5" x14ac:dyDescent="0.2">
      <c r="A80" s="1019"/>
      <c r="B80" s="990"/>
      <c r="C80" s="564" t="s">
        <v>1174</v>
      </c>
      <c r="D80" s="563">
        <v>40</v>
      </c>
      <c r="E80" s="1025"/>
    </row>
    <row r="81" spans="1:5" ht="38.25" x14ac:dyDescent="0.2">
      <c r="A81" s="1019"/>
      <c r="B81" s="990"/>
      <c r="C81" s="564" t="s">
        <v>1171</v>
      </c>
      <c r="D81" s="563">
        <v>1</v>
      </c>
      <c r="E81" s="1025"/>
    </row>
    <row r="82" spans="1:5" ht="51" x14ac:dyDescent="0.2">
      <c r="A82" s="1019"/>
      <c r="B82" s="990"/>
      <c r="C82" s="564" t="s">
        <v>1172</v>
      </c>
      <c r="D82" s="563">
        <v>1</v>
      </c>
      <c r="E82" s="1025"/>
    </row>
    <row r="83" spans="1:5" ht="25.5" x14ac:dyDescent="0.2">
      <c r="A83" s="1019"/>
      <c r="B83" s="990"/>
      <c r="C83" s="564" t="s">
        <v>1173</v>
      </c>
      <c r="D83" s="563">
        <v>1</v>
      </c>
      <c r="E83" s="1025"/>
    </row>
    <row r="84" spans="1:5" ht="30" customHeight="1" x14ac:dyDescent="0.2">
      <c r="A84" s="1019"/>
      <c r="B84" s="990"/>
      <c r="C84" s="564" t="s">
        <v>1176</v>
      </c>
      <c r="D84" s="563">
        <v>1</v>
      </c>
      <c r="E84" s="1025"/>
    </row>
    <row r="85" spans="1:5" ht="42" customHeight="1" x14ac:dyDescent="0.2">
      <c r="A85" s="1019"/>
      <c r="B85" s="990"/>
      <c r="C85" s="564" t="s">
        <v>1792</v>
      </c>
      <c r="D85" s="574">
        <v>1</v>
      </c>
      <c r="E85" s="1025"/>
    </row>
    <row r="86" spans="1:5" ht="51" x14ac:dyDescent="0.2">
      <c r="A86" s="1019"/>
      <c r="B86" s="990"/>
      <c r="C86" s="564" t="s">
        <v>1178</v>
      </c>
      <c r="D86" s="563">
        <v>1</v>
      </c>
      <c r="E86" s="1025"/>
    </row>
    <row r="87" spans="1:5" ht="13.5" thickBot="1" x14ac:dyDescent="0.25">
      <c r="A87" s="1019"/>
      <c r="B87" s="990"/>
      <c r="C87" s="566" t="s">
        <v>577</v>
      </c>
      <c r="D87" s="563">
        <v>0</v>
      </c>
      <c r="E87" s="1026"/>
    </row>
    <row r="88" spans="1:5" x14ac:dyDescent="0.2">
      <c r="A88" s="989" t="s">
        <v>357</v>
      </c>
      <c r="B88" s="996" t="s">
        <v>1179</v>
      </c>
      <c r="C88" s="720" t="s">
        <v>571</v>
      </c>
      <c r="D88" s="720">
        <v>0</v>
      </c>
      <c r="E88" s="1024">
        <v>2</v>
      </c>
    </row>
    <row r="89" spans="1:5" x14ac:dyDescent="0.2">
      <c r="A89" s="990"/>
      <c r="B89" s="997"/>
      <c r="C89" s="614" t="s">
        <v>1499</v>
      </c>
      <c r="D89" s="563">
        <v>2</v>
      </c>
      <c r="E89" s="1025"/>
    </row>
    <row r="90" spans="1:5" x14ac:dyDescent="0.2">
      <c r="A90" s="990"/>
      <c r="B90" s="997"/>
      <c r="C90" s="614" t="s">
        <v>1509</v>
      </c>
      <c r="D90" s="563">
        <v>2</v>
      </c>
      <c r="E90" s="1025"/>
    </row>
    <row r="91" spans="1:5" x14ac:dyDescent="0.2">
      <c r="A91" s="990"/>
      <c r="B91" s="997"/>
      <c r="C91" s="614" t="s">
        <v>1510</v>
      </c>
      <c r="D91" s="563">
        <v>1</v>
      </c>
      <c r="E91" s="1025"/>
    </row>
    <row r="92" spans="1:5" x14ac:dyDescent="0.2">
      <c r="A92" s="990"/>
      <c r="B92" s="997"/>
      <c r="C92" s="614" t="s">
        <v>1500</v>
      </c>
      <c r="D92" s="563">
        <v>0</v>
      </c>
      <c r="E92" s="1025"/>
    </row>
    <row r="93" spans="1:5" ht="13.5" thickBot="1" x14ac:dyDescent="0.25">
      <c r="A93" s="1008"/>
      <c r="B93" s="998"/>
      <c r="C93" s="568" t="s">
        <v>1501</v>
      </c>
      <c r="D93" s="569">
        <v>0</v>
      </c>
      <c r="E93" s="1026"/>
    </row>
    <row r="94" spans="1:5" x14ac:dyDescent="0.2">
      <c r="A94" s="1018" t="s">
        <v>371</v>
      </c>
      <c r="B94" s="996" t="s">
        <v>1676</v>
      </c>
      <c r="C94" s="720" t="s">
        <v>571</v>
      </c>
      <c r="D94" s="720">
        <v>0</v>
      </c>
      <c r="E94" s="1024">
        <v>4</v>
      </c>
    </row>
    <row r="95" spans="1:5" x14ac:dyDescent="0.2">
      <c r="A95" s="1019"/>
      <c r="B95" s="997"/>
      <c r="C95" s="721" t="s">
        <v>1493</v>
      </c>
      <c r="D95" s="721">
        <v>0</v>
      </c>
      <c r="E95" s="1025"/>
    </row>
    <row r="96" spans="1:5" x14ac:dyDescent="0.2">
      <c r="A96" s="1019"/>
      <c r="B96" s="997"/>
      <c r="C96" s="721" t="s">
        <v>1678</v>
      </c>
      <c r="D96" s="721">
        <v>0</v>
      </c>
      <c r="E96" s="1025"/>
    </row>
    <row r="97" spans="1:6" x14ac:dyDescent="0.2">
      <c r="A97" s="1019"/>
      <c r="B97" s="997"/>
      <c r="C97" s="614" t="s">
        <v>1679</v>
      </c>
      <c r="D97" s="563">
        <v>1</v>
      </c>
      <c r="E97" s="1025"/>
    </row>
    <row r="98" spans="1:6" x14ac:dyDescent="0.2">
      <c r="A98" s="1019"/>
      <c r="B98" s="997"/>
      <c r="C98" s="614" t="s">
        <v>1680</v>
      </c>
      <c r="D98" s="563">
        <v>2</v>
      </c>
      <c r="E98" s="1025"/>
    </row>
    <row r="99" spans="1:6" x14ac:dyDescent="0.2">
      <c r="A99" s="1019"/>
      <c r="B99" s="997"/>
      <c r="C99" s="614" t="s">
        <v>1681</v>
      </c>
      <c r="D99" s="563">
        <v>3</v>
      </c>
      <c r="E99" s="1025"/>
    </row>
    <row r="100" spans="1:6" ht="13.5" thickBot="1" x14ac:dyDescent="0.25">
      <c r="A100" s="1019"/>
      <c r="B100" s="997"/>
      <c r="C100" s="614" t="s">
        <v>1682</v>
      </c>
      <c r="D100" s="563">
        <v>4</v>
      </c>
      <c r="E100" s="1025"/>
    </row>
    <row r="101" spans="1:6" x14ac:dyDescent="0.2">
      <c r="A101" s="989" t="s">
        <v>372</v>
      </c>
      <c r="B101" s="996" t="s">
        <v>1677</v>
      </c>
      <c r="C101" s="720" t="s">
        <v>571</v>
      </c>
      <c r="D101" s="720">
        <v>0</v>
      </c>
      <c r="E101" s="1024">
        <v>4</v>
      </c>
    </row>
    <row r="102" spans="1:6" ht="25.5" x14ac:dyDescent="0.2">
      <c r="A102" s="990"/>
      <c r="B102" s="997"/>
      <c r="C102" s="724" t="s">
        <v>1511</v>
      </c>
      <c r="D102" s="721">
        <v>0</v>
      </c>
      <c r="E102" s="1025"/>
    </row>
    <row r="103" spans="1:6" x14ac:dyDescent="0.2">
      <c r="A103" s="990"/>
      <c r="B103" s="997"/>
      <c r="C103" s="586" t="s">
        <v>1671</v>
      </c>
      <c r="D103" s="721">
        <v>0</v>
      </c>
      <c r="E103" s="1025"/>
    </row>
    <row r="104" spans="1:6" x14ac:dyDescent="0.2">
      <c r="A104" s="990"/>
      <c r="B104" s="997"/>
      <c r="C104" s="614" t="s">
        <v>1673</v>
      </c>
      <c r="D104" s="563">
        <v>1</v>
      </c>
      <c r="E104" s="1025"/>
    </row>
    <row r="105" spans="1:6" x14ac:dyDescent="0.2">
      <c r="A105" s="990"/>
      <c r="B105" s="997"/>
      <c r="C105" s="614" t="s">
        <v>1674</v>
      </c>
      <c r="D105" s="563">
        <v>2</v>
      </c>
      <c r="E105" s="1025"/>
    </row>
    <row r="106" spans="1:6" x14ac:dyDescent="0.2">
      <c r="A106" s="990"/>
      <c r="B106" s="997"/>
      <c r="C106" s="614" t="s">
        <v>1675</v>
      </c>
      <c r="D106" s="563">
        <v>3</v>
      </c>
      <c r="E106" s="1025"/>
    </row>
    <row r="107" spans="1:6" ht="13.5" thickBot="1" x14ac:dyDescent="0.25">
      <c r="A107" s="990"/>
      <c r="B107" s="997"/>
      <c r="C107" s="614" t="s">
        <v>1672</v>
      </c>
      <c r="D107" s="563">
        <v>4</v>
      </c>
      <c r="E107" s="1025"/>
    </row>
    <row r="108" spans="1:6" ht="25.5" x14ac:dyDescent="0.2">
      <c r="A108" s="1018" t="s">
        <v>1512</v>
      </c>
      <c r="B108" s="989" t="s">
        <v>1793</v>
      </c>
      <c r="C108" s="725" t="s">
        <v>1182</v>
      </c>
      <c r="D108" s="561">
        <v>4</v>
      </c>
      <c r="E108" s="1024">
        <v>4</v>
      </c>
      <c r="F108" s="776"/>
    </row>
    <row r="109" spans="1:6" ht="25.5" x14ac:dyDescent="0.2">
      <c r="A109" s="1019"/>
      <c r="B109" s="990"/>
      <c r="C109" s="564" t="s">
        <v>1183</v>
      </c>
      <c r="D109" s="563">
        <v>4</v>
      </c>
      <c r="E109" s="1025"/>
      <c r="F109" s="777"/>
    </row>
    <row r="110" spans="1:6" ht="25.5" x14ac:dyDescent="0.2">
      <c r="A110" s="1019"/>
      <c r="B110" s="990"/>
      <c r="C110" s="564" t="s">
        <v>1184</v>
      </c>
      <c r="D110" s="563">
        <v>4</v>
      </c>
      <c r="E110" s="1025"/>
      <c r="F110" s="777" t="s">
        <v>360</v>
      </c>
    </row>
    <row r="111" spans="1:6" ht="25.5" x14ac:dyDescent="0.2">
      <c r="A111" s="1019"/>
      <c r="B111" s="990"/>
      <c r="C111" s="564" t="s">
        <v>1185</v>
      </c>
      <c r="D111" s="563">
        <v>4</v>
      </c>
      <c r="E111" s="1025"/>
      <c r="F111" s="777" t="s">
        <v>377</v>
      </c>
    </row>
    <row r="112" spans="1:6" ht="25.5" x14ac:dyDescent="0.2">
      <c r="A112" s="1019"/>
      <c r="B112" s="990"/>
      <c r="C112" s="564" t="s">
        <v>1186</v>
      </c>
      <c r="D112" s="563">
        <v>4</v>
      </c>
      <c r="E112" s="1025"/>
      <c r="F112" s="777" t="s">
        <v>1512</v>
      </c>
    </row>
    <row r="113" spans="1:6" ht="25.5" x14ac:dyDescent="0.2">
      <c r="A113" s="1019"/>
      <c r="B113" s="990"/>
      <c r="C113" s="564" t="s">
        <v>1187</v>
      </c>
      <c r="D113" s="563">
        <v>4</v>
      </c>
      <c r="E113" s="1025"/>
      <c r="F113" s="777"/>
    </row>
    <row r="114" spans="1:6" ht="25.5" x14ac:dyDescent="0.2">
      <c r="A114" s="1019"/>
      <c r="B114" s="990"/>
      <c r="C114" s="564" t="s">
        <v>1188</v>
      </c>
      <c r="D114" s="563">
        <v>4</v>
      </c>
      <c r="E114" s="1025"/>
      <c r="F114" s="777"/>
    </row>
    <row r="115" spans="1:6" ht="26.25" thickBot="1" x14ac:dyDescent="0.25">
      <c r="A115" s="1020"/>
      <c r="B115" s="1008"/>
      <c r="C115" s="726" t="s">
        <v>1189</v>
      </c>
      <c r="D115" s="569">
        <v>4</v>
      </c>
      <c r="E115" s="1025"/>
      <c r="F115" s="778"/>
    </row>
    <row r="116" spans="1:6" ht="13.5" thickBot="1" x14ac:dyDescent="0.25">
      <c r="D116" s="727" t="s">
        <v>591</v>
      </c>
      <c r="E116" s="723">
        <f>SUM(E68:E115)</f>
        <v>68</v>
      </c>
    </row>
    <row r="117" spans="1:6" ht="13.5" thickBot="1" x14ac:dyDescent="0.25">
      <c r="A117" s="717" t="s">
        <v>614</v>
      </c>
      <c r="B117" s="717"/>
      <c r="C117" s="718"/>
      <c r="D117" s="718"/>
      <c r="E117" s="718"/>
    </row>
    <row r="118" spans="1:6" x14ac:dyDescent="0.2">
      <c r="A118" s="993" t="s">
        <v>130</v>
      </c>
      <c r="B118" s="996" t="s">
        <v>1200</v>
      </c>
      <c r="C118" s="720" t="s">
        <v>571</v>
      </c>
      <c r="D118" s="720">
        <v>0</v>
      </c>
      <c r="E118" s="1024">
        <v>4</v>
      </c>
    </row>
    <row r="119" spans="1:6" ht="25.5" x14ac:dyDescent="0.2">
      <c r="A119" s="994"/>
      <c r="B119" s="997"/>
      <c r="C119" s="575" t="s">
        <v>1513</v>
      </c>
      <c r="D119" s="565">
        <v>4</v>
      </c>
      <c r="E119" s="1025"/>
    </row>
    <row r="120" spans="1:6" ht="25.5" x14ac:dyDescent="0.2">
      <c r="A120" s="994"/>
      <c r="B120" s="997"/>
      <c r="C120" s="564" t="s">
        <v>1514</v>
      </c>
      <c r="D120" s="563">
        <v>3</v>
      </c>
      <c r="E120" s="1025"/>
    </row>
    <row r="121" spans="1:6" ht="38.25" x14ac:dyDescent="0.2">
      <c r="A121" s="994"/>
      <c r="B121" s="997"/>
      <c r="C121" s="572" t="s">
        <v>1515</v>
      </c>
      <c r="D121" s="563">
        <v>2</v>
      </c>
      <c r="E121" s="1025"/>
    </row>
    <row r="122" spans="1:6" ht="51" x14ac:dyDescent="0.2">
      <c r="A122" s="994"/>
      <c r="B122" s="997"/>
      <c r="C122" s="572" t="s">
        <v>1516</v>
      </c>
      <c r="D122" s="563">
        <v>1</v>
      </c>
      <c r="E122" s="1025"/>
    </row>
    <row r="123" spans="1:6" x14ac:dyDescent="0.2">
      <c r="A123" s="994"/>
      <c r="B123" s="997"/>
      <c r="C123" s="614" t="s">
        <v>1484</v>
      </c>
      <c r="D123" s="563">
        <v>0</v>
      </c>
      <c r="E123" s="1025"/>
    </row>
    <row r="124" spans="1:6" ht="13.5" thickBot="1" x14ac:dyDescent="0.25">
      <c r="A124" s="995"/>
      <c r="B124" s="998"/>
      <c r="C124" s="568" t="s">
        <v>706</v>
      </c>
      <c r="D124" s="569">
        <v>0</v>
      </c>
      <c r="E124" s="1026"/>
    </row>
    <row r="125" spans="1:6" x14ac:dyDescent="0.2">
      <c r="A125" s="993" t="s">
        <v>131</v>
      </c>
      <c r="B125" s="989" t="s">
        <v>1201</v>
      </c>
      <c r="C125" s="533" t="s">
        <v>1874</v>
      </c>
      <c r="D125" s="563">
        <v>1</v>
      </c>
      <c r="E125" s="1024">
        <v>52</v>
      </c>
    </row>
    <row r="126" spans="1:6" x14ac:dyDescent="0.2">
      <c r="A126" s="994"/>
      <c r="B126" s="990"/>
      <c r="C126" s="533" t="s">
        <v>1202</v>
      </c>
      <c r="D126" s="563">
        <v>1</v>
      </c>
      <c r="E126" s="1025"/>
    </row>
    <row r="127" spans="1:6" ht="25.5" x14ac:dyDescent="0.2">
      <c r="A127" s="994"/>
      <c r="B127" s="990"/>
      <c r="C127" s="533" t="s">
        <v>1203</v>
      </c>
      <c r="D127" s="563">
        <v>1</v>
      </c>
      <c r="E127" s="1025"/>
    </row>
    <row r="128" spans="1:6" ht="25.5" x14ac:dyDescent="0.2">
      <c r="A128" s="994"/>
      <c r="B128" s="990"/>
      <c r="C128" s="533" t="s">
        <v>1204</v>
      </c>
      <c r="D128" s="563">
        <v>1</v>
      </c>
      <c r="E128" s="1025"/>
    </row>
    <row r="129" spans="1:5" x14ac:dyDescent="0.2">
      <c r="A129" s="994"/>
      <c r="B129" s="990"/>
      <c r="C129" s="533" t="s">
        <v>1205</v>
      </c>
      <c r="D129" s="563">
        <v>1</v>
      </c>
      <c r="E129" s="1025"/>
    </row>
    <row r="130" spans="1:5" x14ac:dyDescent="0.2">
      <c r="A130" s="994"/>
      <c r="B130" s="990"/>
      <c r="C130" s="533" t="s">
        <v>1794</v>
      </c>
      <c r="D130" s="563">
        <v>40</v>
      </c>
      <c r="E130" s="1025"/>
    </row>
    <row r="131" spans="1:5" ht="38.25" x14ac:dyDescent="0.2">
      <c r="A131" s="994"/>
      <c r="B131" s="990"/>
      <c r="C131" s="533" t="s">
        <v>1206</v>
      </c>
      <c r="D131" s="563">
        <v>1</v>
      </c>
      <c r="E131" s="1025"/>
    </row>
    <row r="132" spans="1:5" ht="51" x14ac:dyDescent="0.2">
      <c r="A132" s="994"/>
      <c r="B132" s="990"/>
      <c r="C132" s="533" t="s">
        <v>1207</v>
      </c>
      <c r="D132" s="563">
        <v>1</v>
      </c>
      <c r="E132" s="1025"/>
    </row>
    <row r="133" spans="1:5" ht="51" x14ac:dyDescent="0.2">
      <c r="A133" s="994"/>
      <c r="B133" s="990"/>
      <c r="C133" s="533" t="s">
        <v>1208</v>
      </c>
      <c r="D133" s="563">
        <v>1</v>
      </c>
      <c r="E133" s="1025"/>
    </row>
    <row r="134" spans="1:5" ht="25.5" x14ac:dyDescent="0.2">
      <c r="A134" s="994"/>
      <c r="B134" s="990"/>
      <c r="C134" s="533" t="s">
        <v>1795</v>
      </c>
      <c r="D134" s="565">
        <v>1</v>
      </c>
      <c r="E134" s="1025"/>
    </row>
    <row r="135" spans="1:5" ht="63.75" x14ac:dyDescent="0.2">
      <c r="A135" s="994"/>
      <c r="B135" s="990"/>
      <c r="C135" s="533" t="s">
        <v>1211</v>
      </c>
      <c r="D135" s="565">
        <v>1</v>
      </c>
      <c r="E135" s="1025"/>
    </row>
    <row r="136" spans="1:5" ht="76.5" x14ac:dyDescent="0.2">
      <c r="A136" s="994"/>
      <c r="B136" s="990"/>
      <c r="C136" s="533" t="s">
        <v>1796</v>
      </c>
      <c r="D136" s="563">
        <v>1</v>
      </c>
      <c r="E136" s="1025"/>
    </row>
    <row r="137" spans="1:5" ht="51" x14ac:dyDescent="0.2">
      <c r="A137" s="994"/>
      <c r="B137" s="990"/>
      <c r="C137" s="533" t="s">
        <v>1212</v>
      </c>
      <c r="D137" s="563">
        <v>1</v>
      </c>
      <c r="E137" s="1025"/>
    </row>
    <row r="138" spans="1:5" ht="13.5" thickBot="1" x14ac:dyDescent="0.25">
      <c r="A138" s="994"/>
      <c r="B138" s="990"/>
      <c r="C138" s="533" t="s">
        <v>577</v>
      </c>
      <c r="D138" s="563">
        <v>0</v>
      </c>
      <c r="E138" s="1025"/>
    </row>
    <row r="139" spans="1:5" x14ac:dyDescent="0.2">
      <c r="A139" s="993" t="s">
        <v>132</v>
      </c>
      <c r="B139" s="996" t="s">
        <v>1213</v>
      </c>
      <c r="C139" s="720" t="s">
        <v>571</v>
      </c>
      <c r="D139" s="720">
        <v>0</v>
      </c>
      <c r="E139" s="1024">
        <v>4</v>
      </c>
    </row>
    <row r="140" spans="1:5" x14ac:dyDescent="0.2">
      <c r="A140" s="994"/>
      <c r="B140" s="997"/>
      <c r="C140" s="572" t="s">
        <v>1517</v>
      </c>
      <c r="D140" s="563">
        <v>4</v>
      </c>
      <c r="E140" s="1025"/>
    </row>
    <row r="141" spans="1:5" x14ac:dyDescent="0.2">
      <c r="A141" s="994"/>
      <c r="B141" s="997"/>
      <c r="C141" s="572" t="s">
        <v>1518</v>
      </c>
      <c r="D141" s="563">
        <v>2</v>
      </c>
      <c r="E141" s="1025"/>
    </row>
    <row r="142" spans="1:5" x14ac:dyDescent="0.2">
      <c r="A142" s="994"/>
      <c r="B142" s="997"/>
      <c r="C142" s="575" t="s">
        <v>1519</v>
      </c>
      <c r="D142" s="565">
        <v>1</v>
      </c>
      <c r="E142" s="1025"/>
    </row>
    <row r="143" spans="1:5" x14ac:dyDescent="0.2">
      <c r="A143" s="994"/>
      <c r="B143" s="997"/>
      <c r="C143" s="572" t="s">
        <v>1520</v>
      </c>
      <c r="D143" s="563">
        <v>0</v>
      </c>
      <c r="E143" s="1025"/>
    </row>
    <row r="144" spans="1:5" ht="13.5" thickBot="1" x14ac:dyDescent="0.25">
      <c r="A144" s="994"/>
      <c r="B144" s="997"/>
      <c r="C144" s="572" t="s">
        <v>577</v>
      </c>
      <c r="D144" s="563">
        <v>0</v>
      </c>
      <c r="E144" s="1025"/>
    </row>
    <row r="145" spans="1:5" x14ac:dyDescent="0.2">
      <c r="A145" s="989" t="s">
        <v>133</v>
      </c>
      <c r="B145" s="996" t="s">
        <v>1214</v>
      </c>
      <c r="C145" s="720" t="s">
        <v>571</v>
      </c>
      <c r="D145" s="720">
        <v>0</v>
      </c>
      <c r="E145" s="1024">
        <v>4</v>
      </c>
    </row>
    <row r="146" spans="1:5" ht="25.5" x14ac:dyDescent="0.2">
      <c r="A146" s="990"/>
      <c r="B146" s="997"/>
      <c r="C146" s="572" t="s">
        <v>1521</v>
      </c>
      <c r="D146" s="563">
        <v>4</v>
      </c>
      <c r="E146" s="1025"/>
    </row>
    <row r="147" spans="1:5" x14ac:dyDescent="0.2">
      <c r="A147" s="990"/>
      <c r="B147" s="997"/>
      <c r="C147" s="572" t="s">
        <v>1522</v>
      </c>
      <c r="D147" s="563">
        <v>2</v>
      </c>
      <c r="E147" s="1025"/>
    </row>
    <row r="148" spans="1:5" x14ac:dyDescent="0.2">
      <c r="A148" s="990"/>
      <c r="B148" s="997"/>
      <c r="C148" s="575" t="s">
        <v>1523</v>
      </c>
      <c r="D148" s="565">
        <v>1</v>
      </c>
      <c r="E148" s="1025"/>
    </row>
    <row r="149" spans="1:5" x14ac:dyDescent="0.2">
      <c r="A149" s="990"/>
      <c r="B149" s="997"/>
      <c r="C149" s="572" t="s">
        <v>1524</v>
      </c>
      <c r="D149" s="563">
        <v>0</v>
      </c>
      <c r="E149" s="1025"/>
    </row>
    <row r="150" spans="1:5" ht="13.5" thickBot="1" x14ac:dyDescent="0.25">
      <c r="A150" s="990"/>
      <c r="B150" s="997"/>
      <c r="C150" s="572" t="s">
        <v>577</v>
      </c>
      <c r="D150" s="563">
        <v>0</v>
      </c>
      <c r="E150" s="1025"/>
    </row>
    <row r="151" spans="1:5" x14ac:dyDescent="0.2">
      <c r="A151" s="989" t="s">
        <v>134</v>
      </c>
      <c r="B151" s="996" t="s">
        <v>1215</v>
      </c>
      <c r="C151" s="720" t="s">
        <v>571</v>
      </c>
      <c r="D151" s="720">
        <v>0</v>
      </c>
      <c r="E151" s="1024">
        <v>4</v>
      </c>
    </row>
    <row r="152" spans="1:5" ht="25.5" x14ac:dyDescent="0.2">
      <c r="A152" s="990"/>
      <c r="B152" s="997"/>
      <c r="C152" s="572" t="s">
        <v>1525</v>
      </c>
      <c r="D152" s="563">
        <v>4</v>
      </c>
      <c r="E152" s="1025"/>
    </row>
    <row r="153" spans="1:5" x14ac:dyDescent="0.2">
      <c r="A153" s="990"/>
      <c r="B153" s="997"/>
      <c r="C153" s="572" t="s">
        <v>1526</v>
      </c>
      <c r="D153" s="563">
        <v>2</v>
      </c>
      <c r="E153" s="1025"/>
    </row>
    <row r="154" spans="1:5" x14ac:dyDescent="0.2">
      <c r="A154" s="990"/>
      <c r="B154" s="997"/>
      <c r="C154" s="575" t="s">
        <v>1527</v>
      </c>
      <c r="D154" s="565">
        <v>1</v>
      </c>
      <c r="E154" s="1025"/>
    </row>
    <row r="155" spans="1:5" x14ac:dyDescent="0.2">
      <c r="A155" s="990"/>
      <c r="B155" s="997"/>
      <c r="C155" s="572" t="s">
        <v>1528</v>
      </c>
      <c r="D155" s="563">
        <v>0</v>
      </c>
      <c r="E155" s="1025"/>
    </row>
    <row r="156" spans="1:5" ht="13.5" thickBot="1" x14ac:dyDescent="0.25">
      <c r="A156" s="990"/>
      <c r="B156" s="997"/>
      <c r="C156" s="614" t="s">
        <v>577</v>
      </c>
      <c r="D156" s="563">
        <v>0</v>
      </c>
      <c r="E156" s="1025"/>
    </row>
    <row r="157" spans="1:5" x14ac:dyDescent="0.2">
      <c r="A157" s="993" t="s">
        <v>135</v>
      </c>
      <c r="B157" s="996" t="s">
        <v>1216</v>
      </c>
      <c r="C157" s="720" t="s">
        <v>571</v>
      </c>
      <c r="D157" s="720">
        <v>0</v>
      </c>
      <c r="E157" s="1024">
        <v>1</v>
      </c>
    </row>
    <row r="158" spans="1:5" ht="25.5" x14ac:dyDescent="0.2">
      <c r="A158" s="994"/>
      <c r="B158" s="997"/>
      <c r="C158" s="572" t="s">
        <v>1529</v>
      </c>
      <c r="D158" s="563">
        <v>1</v>
      </c>
      <c r="E158" s="1025"/>
    </row>
    <row r="159" spans="1:5" ht="43.5" customHeight="1" x14ac:dyDescent="0.2">
      <c r="A159" s="994"/>
      <c r="B159" s="997"/>
      <c r="C159" s="572" t="s">
        <v>1530</v>
      </c>
      <c r="D159" s="563">
        <v>1</v>
      </c>
      <c r="E159" s="1025"/>
    </row>
    <row r="160" spans="1:5" ht="51" x14ac:dyDescent="0.2">
      <c r="A160" s="994"/>
      <c r="B160" s="997"/>
      <c r="C160" s="575" t="s">
        <v>1797</v>
      </c>
      <c r="D160" s="565">
        <v>1</v>
      </c>
      <c r="E160" s="1025"/>
    </row>
    <row r="161" spans="1:5" ht="25.5" x14ac:dyDescent="0.2">
      <c r="A161" s="994"/>
      <c r="B161" s="997"/>
      <c r="C161" s="575" t="s">
        <v>1531</v>
      </c>
      <c r="D161" s="565">
        <v>1</v>
      </c>
      <c r="E161" s="1025"/>
    </row>
    <row r="162" spans="1:5" ht="38.25" x14ac:dyDescent="0.2">
      <c r="A162" s="994"/>
      <c r="B162" s="997"/>
      <c r="C162" s="575" t="s">
        <v>1532</v>
      </c>
      <c r="D162" s="565">
        <v>1</v>
      </c>
      <c r="E162" s="1025"/>
    </row>
    <row r="163" spans="1:5" x14ac:dyDescent="0.2">
      <c r="A163" s="994"/>
      <c r="B163" s="997"/>
      <c r="C163" s="614" t="s">
        <v>1484</v>
      </c>
      <c r="D163" s="563">
        <v>0</v>
      </c>
      <c r="E163" s="1025"/>
    </row>
    <row r="164" spans="1:5" ht="13.5" thickBot="1" x14ac:dyDescent="0.25">
      <c r="A164" s="995"/>
      <c r="B164" s="998"/>
      <c r="C164" s="568" t="s">
        <v>706</v>
      </c>
      <c r="D164" s="569">
        <v>0</v>
      </c>
      <c r="E164" s="1026"/>
    </row>
    <row r="165" spans="1:5" x14ac:dyDescent="0.2">
      <c r="A165" s="989" t="s">
        <v>136</v>
      </c>
      <c r="B165" s="1012" t="s">
        <v>1217</v>
      </c>
      <c r="C165" s="720" t="s">
        <v>571</v>
      </c>
      <c r="D165" s="720">
        <v>0</v>
      </c>
      <c r="E165" s="1024">
        <v>2</v>
      </c>
    </row>
    <row r="166" spans="1:5" x14ac:dyDescent="0.2">
      <c r="A166" s="990"/>
      <c r="B166" s="1013"/>
      <c r="C166" s="614" t="s">
        <v>1499</v>
      </c>
      <c r="D166" s="563">
        <v>2</v>
      </c>
      <c r="E166" s="1025"/>
    </row>
    <row r="167" spans="1:5" x14ac:dyDescent="0.2">
      <c r="A167" s="990"/>
      <c r="B167" s="1013"/>
      <c r="C167" s="614" t="s">
        <v>1509</v>
      </c>
      <c r="D167" s="563">
        <v>2</v>
      </c>
      <c r="E167" s="1025"/>
    </row>
    <row r="168" spans="1:5" x14ac:dyDescent="0.2">
      <c r="A168" s="990"/>
      <c r="B168" s="1013"/>
      <c r="C168" s="614" t="s">
        <v>1510</v>
      </c>
      <c r="D168" s="563">
        <v>1</v>
      </c>
      <c r="E168" s="1025"/>
    </row>
    <row r="169" spans="1:5" x14ac:dyDescent="0.2">
      <c r="A169" s="990"/>
      <c r="B169" s="1013"/>
      <c r="C169" s="614" t="s">
        <v>1500</v>
      </c>
      <c r="D169" s="563">
        <v>0</v>
      </c>
      <c r="E169" s="1025"/>
    </row>
    <row r="170" spans="1:5" ht="13.5" thickBot="1" x14ac:dyDescent="0.25">
      <c r="A170" s="1008"/>
      <c r="B170" s="1014"/>
      <c r="C170" s="568" t="s">
        <v>1501</v>
      </c>
      <c r="D170" s="569">
        <v>0</v>
      </c>
      <c r="E170" s="1026"/>
    </row>
    <row r="171" spans="1:5" x14ac:dyDescent="0.2">
      <c r="A171" s="993" t="s">
        <v>137</v>
      </c>
      <c r="B171" s="991" t="s">
        <v>1218</v>
      </c>
      <c r="C171" s="720" t="s">
        <v>571</v>
      </c>
      <c r="D171" s="720">
        <v>0</v>
      </c>
      <c r="E171" s="1024">
        <v>4</v>
      </c>
    </row>
    <row r="172" spans="1:5" x14ac:dyDescent="0.2">
      <c r="A172" s="994"/>
      <c r="B172" s="992"/>
      <c r="C172" s="721" t="s">
        <v>1953</v>
      </c>
      <c r="D172" s="721">
        <v>0</v>
      </c>
      <c r="E172" s="1025"/>
    </row>
    <row r="173" spans="1:5" ht="25.5" x14ac:dyDescent="0.2">
      <c r="A173" s="994"/>
      <c r="B173" s="992"/>
      <c r="C173" s="724" t="s">
        <v>1537</v>
      </c>
      <c r="D173" s="721">
        <v>0</v>
      </c>
      <c r="E173" s="1025"/>
    </row>
    <row r="174" spans="1:5" ht="25.5" x14ac:dyDescent="0.2">
      <c r="A174" s="994"/>
      <c r="B174" s="992"/>
      <c r="C174" s="576" t="s">
        <v>1536</v>
      </c>
      <c r="D174" s="574">
        <v>1</v>
      </c>
      <c r="E174" s="1025"/>
    </row>
    <row r="175" spans="1:5" ht="25.5" x14ac:dyDescent="0.2">
      <c r="A175" s="994"/>
      <c r="B175" s="992"/>
      <c r="C175" s="576" t="s">
        <v>1535</v>
      </c>
      <c r="D175" s="574">
        <v>2</v>
      </c>
      <c r="E175" s="1025"/>
    </row>
    <row r="176" spans="1:5" ht="25.5" x14ac:dyDescent="0.2">
      <c r="A176" s="994"/>
      <c r="B176" s="992"/>
      <c r="C176" s="576" t="s">
        <v>1534</v>
      </c>
      <c r="D176" s="574">
        <v>3</v>
      </c>
      <c r="E176" s="1025"/>
    </row>
    <row r="177" spans="1:5" ht="26.25" thickBot="1" x14ac:dyDescent="0.25">
      <c r="A177" s="994"/>
      <c r="B177" s="992"/>
      <c r="C177" s="576" t="s">
        <v>1533</v>
      </c>
      <c r="D177" s="574">
        <v>4</v>
      </c>
      <c r="E177" s="1025"/>
    </row>
    <row r="178" spans="1:5" x14ac:dyDescent="0.2">
      <c r="A178" s="989" t="s">
        <v>138</v>
      </c>
      <c r="B178" s="991" t="s">
        <v>1219</v>
      </c>
      <c r="C178" s="720" t="s">
        <v>571</v>
      </c>
      <c r="D178" s="720">
        <v>0</v>
      </c>
      <c r="E178" s="1024">
        <v>4</v>
      </c>
    </row>
    <row r="179" spans="1:5" ht="25.5" x14ac:dyDescent="0.2">
      <c r="A179" s="990"/>
      <c r="B179" s="992"/>
      <c r="C179" s="724" t="s">
        <v>1538</v>
      </c>
      <c r="D179" s="721">
        <v>0</v>
      </c>
      <c r="E179" s="1025"/>
    </row>
    <row r="180" spans="1:5" ht="38.25" x14ac:dyDescent="0.2">
      <c r="A180" s="990"/>
      <c r="B180" s="992"/>
      <c r="C180" s="724" t="s">
        <v>1543</v>
      </c>
      <c r="D180" s="721">
        <v>0</v>
      </c>
      <c r="E180" s="1025"/>
    </row>
    <row r="181" spans="1:5" ht="38.25" x14ac:dyDescent="0.2">
      <c r="A181" s="990"/>
      <c r="B181" s="992"/>
      <c r="C181" s="576" t="s">
        <v>1542</v>
      </c>
      <c r="D181" s="574">
        <v>1</v>
      </c>
      <c r="E181" s="1025"/>
    </row>
    <row r="182" spans="1:5" ht="38.25" x14ac:dyDescent="0.2">
      <c r="A182" s="990"/>
      <c r="B182" s="992"/>
      <c r="C182" s="576" t="s">
        <v>1541</v>
      </c>
      <c r="D182" s="574">
        <v>2</v>
      </c>
      <c r="E182" s="1025"/>
    </row>
    <row r="183" spans="1:5" ht="28.5" customHeight="1" x14ac:dyDescent="0.2">
      <c r="A183" s="990"/>
      <c r="B183" s="992"/>
      <c r="C183" s="576" t="s">
        <v>1540</v>
      </c>
      <c r="D183" s="574">
        <v>3</v>
      </c>
      <c r="E183" s="1025"/>
    </row>
    <row r="184" spans="1:5" ht="39" thickBot="1" x14ac:dyDescent="0.25">
      <c r="A184" s="990"/>
      <c r="B184" s="992"/>
      <c r="C184" s="577" t="s">
        <v>1539</v>
      </c>
      <c r="D184" s="578">
        <v>4</v>
      </c>
      <c r="E184" s="1025"/>
    </row>
    <row r="185" spans="1:5" ht="115.5" thickBot="1" x14ac:dyDescent="0.25">
      <c r="A185" s="546" t="s">
        <v>139</v>
      </c>
      <c r="B185" s="579" t="s">
        <v>1220</v>
      </c>
      <c r="C185" s="728"/>
      <c r="D185" s="729">
        <v>8</v>
      </c>
      <c r="E185" s="730">
        <v>8</v>
      </c>
    </row>
    <row r="186" spans="1:5" ht="92.25" customHeight="1" thickBot="1" x14ac:dyDescent="0.25">
      <c r="A186" s="611" t="s">
        <v>140</v>
      </c>
      <c r="B186" s="580" t="s">
        <v>1221</v>
      </c>
      <c r="C186" s="720"/>
      <c r="D186" s="598">
        <v>8</v>
      </c>
      <c r="E186" s="590">
        <v>8</v>
      </c>
    </row>
    <row r="187" spans="1:5" ht="115.5" thickBot="1" x14ac:dyDescent="0.25">
      <c r="A187" s="546" t="s">
        <v>141</v>
      </c>
      <c r="B187" s="581" t="s">
        <v>1798</v>
      </c>
      <c r="C187" s="728"/>
      <c r="D187" s="729">
        <v>8</v>
      </c>
      <c r="E187" s="730">
        <v>8</v>
      </c>
    </row>
    <row r="188" spans="1:5" ht="15" customHeight="1" x14ac:dyDescent="0.2">
      <c r="A188" s="1015" t="s">
        <v>142</v>
      </c>
      <c r="B188" s="989" t="s">
        <v>1222</v>
      </c>
      <c r="C188" s="731" t="s">
        <v>571</v>
      </c>
      <c r="D188" s="731">
        <v>0</v>
      </c>
      <c r="E188" s="1024">
        <v>3</v>
      </c>
    </row>
    <row r="189" spans="1:5" ht="15" customHeight="1" x14ac:dyDescent="0.2">
      <c r="A189" s="1016"/>
      <c r="B189" s="990"/>
      <c r="C189" s="582" t="s">
        <v>706</v>
      </c>
      <c r="D189" s="583">
        <v>0</v>
      </c>
      <c r="E189" s="1025"/>
    </row>
    <row r="190" spans="1:5" ht="15" customHeight="1" x14ac:dyDescent="0.2">
      <c r="A190" s="1016"/>
      <c r="B190" s="990"/>
      <c r="C190" s="582" t="s">
        <v>1544</v>
      </c>
      <c r="D190" s="583">
        <v>1</v>
      </c>
      <c r="E190" s="1025"/>
    </row>
    <row r="191" spans="1:5" ht="48.75" customHeight="1" x14ac:dyDescent="0.2">
      <c r="A191" s="1016"/>
      <c r="B191" s="990"/>
      <c r="C191" s="582" t="s">
        <v>1545</v>
      </c>
      <c r="D191" s="583">
        <v>2</v>
      </c>
      <c r="E191" s="1025"/>
    </row>
    <row r="192" spans="1:5" ht="13.5" thickBot="1" x14ac:dyDescent="0.25">
      <c r="A192" s="1017"/>
      <c r="B192" s="1008"/>
      <c r="C192" s="584" t="s">
        <v>1546</v>
      </c>
      <c r="D192" s="585">
        <v>3</v>
      </c>
      <c r="E192" s="1026"/>
    </row>
    <row r="193" spans="1:5" ht="13.5" thickBot="1" x14ac:dyDescent="0.25">
      <c r="D193" s="722" t="s">
        <v>591</v>
      </c>
      <c r="E193" s="728">
        <f>SUM(E118:E192)</f>
        <v>106</v>
      </c>
    </row>
    <row r="194" spans="1:5" ht="13.5" thickBot="1" x14ac:dyDescent="0.25">
      <c r="A194" s="717" t="s">
        <v>615</v>
      </c>
      <c r="B194" s="717"/>
      <c r="C194" s="718"/>
      <c r="D194" s="718"/>
      <c r="E194" s="718"/>
    </row>
    <row r="195" spans="1:5" x14ac:dyDescent="0.2">
      <c r="A195" s="993" t="s">
        <v>143</v>
      </c>
      <c r="B195" s="996" t="s">
        <v>1933</v>
      </c>
      <c r="C195" s="720" t="s">
        <v>571</v>
      </c>
      <c r="D195" s="720">
        <v>0</v>
      </c>
      <c r="E195" s="1024">
        <v>4</v>
      </c>
    </row>
    <row r="196" spans="1:5" ht="25.5" x14ac:dyDescent="0.2">
      <c r="A196" s="994"/>
      <c r="B196" s="997"/>
      <c r="C196" s="614" t="s">
        <v>1547</v>
      </c>
      <c r="D196" s="563">
        <v>4</v>
      </c>
      <c r="E196" s="1025"/>
    </row>
    <row r="197" spans="1:5" x14ac:dyDescent="0.2">
      <c r="A197" s="994"/>
      <c r="B197" s="997"/>
      <c r="C197" s="614" t="s">
        <v>1548</v>
      </c>
      <c r="D197" s="563">
        <v>4</v>
      </c>
      <c r="E197" s="1025"/>
    </row>
    <row r="198" spans="1:5" ht="38.25" x14ac:dyDescent="0.2">
      <c r="A198" s="994"/>
      <c r="B198" s="997"/>
      <c r="C198" s="614" t="s">
        <v>1549</v>
      </c>
      <c r="D198" s="563">
        <v>2</v>
      </c>
      <c r="E198" s="1025"/>
    </row>
    <row r="199" spans="1:5" ht="25.5" x14ac:dyDescent="0.2">
      <c r="A199" s="994"/>
      <c r="B199" s="997"/>
      <c r="C199" s="609" t="s">
        <v>1550</v>
      </c>
      <c r="D199" s="565">
        <v>2</v>
      </c>
      <c r="E199" s="1025"/>
    </row>
    <row r="200" spans="1:5" x14ac:dyDescent="0.2">
      <c r="A200" s="994"/>
      <c r="B200" s="997"/>
      <c r="C200" s="609" t="s">
        <v>1484</v>
      </c>
      <c r="D200" s="565">
        <v>0</v>
      </c>
      <c r="E200" s="1025"/>
    </row>
    <row r="201" spans="1:5" ht="13.5" thickBot="1" x14ac:dyDescent="0.25">
      <c r="A201" s="994"/>
      <c r="B201" s="997"/>
      <c r="C201" s="568" t="s">
        <v>706</v>
      </c>
      <c r="D201" s="569">
        <v>0</v>
      </c>
      <c r="E201" s="1025"/>
    </row>
    <row r="202" spans="1:5" x14ac:dyDescent="0.2">
      <c r="A202" s="993" t="s">
        <v>144</v>
      </c>
      <c r="B202" s="989" t="s">
        <v>1232</v>
      </c>
      <c r="C202" s="533" t="s">
        <v>1167</v>
      </c>
      <c r="D202" s="563">
        <v>1</v>
      </c>
      <c r="E202" s="1024">
        <v>51</v>
      </c>
    </row>
    <row r="203" spans="1:5" x14ac:dyDescent="0.2">
      <c r="A203" s="994"/>
      <c r="B203" s="990"/>
      <c r="C203" s="533" t="s">
        <v>1799</v>
      </c>
      <c r="D203" s="563">
        <v>1</v>
      </c>
      <c r="E203" s="1025"/>
    </row>
    <row r="204" spans="1:5" ht="25.5" x14ac:dyDescent="0.2">
      <c r="A204" s="994"/>
      <c r="B204" s="990"/>
      <c r="C204" s="533" t="s">
        <v>1800</v>
      </c>
      <c r="D204" s="563">
        <v>1</v>
      </c>
      <c r="E204" s="1025"/>
    </row>
    <row r="205" spans="1:5" ht="25.5" x14ac:dyDescent="0.2">
      <c r="A205" s="994"/>
      <c r="B205" s="990"/>
      <c r="C205" s="367" t="s">
        <v>1239</v>
      </c>
      <c r="D205" s="563">
        <v>1</v>
      </c>
      <c r="E205" s="1025"/>
    </row>
    <row r="206" spans="1:5" x14ac:dyDescent="0.2">
      <c r="A206" s="994"/>
      <c r="B206" s="990"/>
      <c r="C206" s="533" t="s">
        <v>1240</v>
      </c>
      <c r="D206" s="563">
        <v>1</v>
      </c>
      <c r="E206" s="1025"/>
    </row>
    <row r="207" spans="1:5" x14ac:dyDescent="0.2">
      <c r="A207" s="994"/>
      <c r="B207" s="990"/>
      <c r="C207" s="533" t="s">
        <v>1241</v>
      </c>
      <c r="D207" s="563">
        <v>40</v>
      </c>
      <c r="E207" s="1025"/>
    </row>
    <row r="208" spans="1:5" ht="51" x14ac:dyDescent="0.2">
      <c r="A208" s="994"/>
      <c r="B208" s="990"/>
      <c r="C208" s="533" t="s">
        <v>1242</v>
      </c>
      <c r="D208" s="563">
        <v>1</v>
      </c>
      <c r="E208" s="1025"/>
    </row>
    <row r="209" spans="1:5" ht="51" x14ac:dyDescent="0.2">
      <c r="A209" s="994"/>
      <c r="B209" s="990"/>
      <c r="C209" s="533" t="s">
        <v>1801</v>
      </c>
      <c r="D209" s="563">
        <v>1</v>
      </c>
      <c r="E209" s="1025"/>
    </row>
    <row r="210" spans="1:5" ht="38.25" x14ac:dyDescent="0.2">
      <c r="A210" s="994"/>
      <c r="B210" s="990"/>
      <c r="C210" s="533" t="s">
        <v>1244</v>
      </c>
      <c r="D210" s="563">
        <v>1</v>
      </c>
      <c r="E210" s="1025"/>
    </row>
    <row r="211" spans="1:5" ht="25.5" x14ac:dyDescent="0.2">
      <c r="A211" s="994"/>
      <c r="B211" s="990"/>
      <c r="C211" s="533" t="s">
        <v>1795</v>
      </c>
      <c r="D211" s="563">
        <v>1</v>
      </c>
      <c r="E211" s="1025"/>
    </row>
    <row r="212" spans="1:5" ht="51" x14ac:dyDescent="0.2">
      <c r="A212" s="994"/>
      <c r="B212" s="990"/>
      <c r="C212" s="533" t="s">
        <v>1245</v>
      </c>
      <c r="D212" s="563">
        <v>1</v>
      </c>
      <c r="E212" s="1025"/>
    </row>
    <row r="213" spans="1:5" ht="51" x14ac:dyDescent="0.2">
      <c r="A213" s="994"/>
      <c r="B213" s="990"/>
      <c r="C213" s="533" t="s">
        <v>1212</v>
      </c>
      <c r="D213" s="563">
        <v>1</v>
      </c>
      <c r="E213" s="1025"/>
    </row>
    <row r="214" spans="1:5" x14ac:dyDescent="0.2">
      <c r="A214" s="994"/>
      <c r="B214" s="990"/>
      <c r="C214" s="533" t="s">
        <v>1246</v>
      </c>
      <c r="D214" s="563">
        <v>0</v>
      </c>
      <c r="E214" s="1025"/>
    </row>
    <row r="215" spans="1:5" ht="13.5" thickBot="1" x14ac:dyDescent="0.25">
      <c r="A215" s="995"/>
      <c r="B215" s="1008"/>
      <c r="C215" s="614" t="s">
        <v>706</v>
      </c>
      <c r="D215" s="563">
        <v>0</v>
      </c>
      <c r="E215" s="1026"/>
    </row>
    <row r="216" spans="1:5" x14ac:dyDescent="0.2">
      <c r="A216" s="993" t="s">
        <v>145</v>
      </c>
      <c r="B216" s="991" t="s">
        <v>1935</v>
      </c>
      <c r="C216" s="720" t="s">
        <v>571</v>
      </c>
      <c r="D216" s="720">
        <v>0</v>
      </c>
      <c r="E216" s="1024">
        <v>4</v>
      </c>
    </row>
    <row r="217" spans="1:5" ht="25.5" x14ac:dyDescent="0.2">
      <c r="A217" s="994"/>
      <c r="B217" s="992"/>
      <c r="C217" s="724" t="s">
        <v>1538</v>
      </c>
      <c r="D217" s="721">
        <v>0</v>
      </c>
      <c r="E217" s="1025"/>
    </row>
    <row r="218" spans="1:5" ht="38.25" x14ac:dyDescent="0.2">
      <c r="A218" s="994"/>
      <c r="B218" s="992"/>
      <c r="C218" s="724" t="s">
        <v>1551</v>
      </c>
      <c r="D218" s="721">
        <v>0</v>
      </c>
      <c r="E218" s="1025"/>
    </row>
    <row r="219" spans="1:5" ht="38.25" x14ac:dyDescent="0.2">
      <c r="A219" s="994"/>
      <c r="B219" s="992"/>
      <c r="C219" s="576" t="s">
        <v>1552</v>
      </c>
      <c r="D219" s="574">
        <v>1</v>
      </c>
      <c r="E219" s="1025"/>
    </row>
    <row r="220" spans="1:5" ht="38.25" x14ac:dyDescent="0.2">
      <c r="A220" s="994"/>
      <c r="B220" s="992"/>
      <c r="C220" s="576" t="s">
        <v>1553</v>
      </c>
      <c r="D220" s="574">
        <v>2</v>
      </c>
      <c r="E220" s="1025"/>
    </row>
    <row r="221" spans="1:5" ht="38.25" x14ac:dyDescent="0.2">
      <c r="A221" s="994"/>
      <c r="B221" s="992"/>
      <c r="C221" s="576" t="s">
        <v>1554</v>
      </c>
      <c r="D221" s="574">
        <v>3</v>
      </c>
      <c r="E221" s="1025"/>
    </row>
    <row r="222" spans="1:5" ht="26.25" thickBot="1" x14ac:dyDescent="0.25">
      <c r="A222" s="994"/>
      <c r="B222" s="992"/>
      <c r="C222" s="577" t="s">
        <v>1555</v>
      </c>
      <c r="D222" s="574">
        <v>4</v>
      </c>
      <c r="E222" s="1025"/>
    </row>
    <row r="223" spans="1:5" ht="12.75" customHeight="1" x14ac:dyDescent="0.2">
      <c r="A223" s="989" t="s">
        <v>146</v>
      </c>
      <c r="B223" s="989" t="s">
        <v>1234</v>
      </c>
      <c r="C223" s="720" t="s">
        <v>571</v>
      </c>
      <c r="D223" s="720">
        <v>0</v>
      </c>
      <c r="E223" s="1024">
        <v>4</v>
      </c>
    </row>
    <row r="224" spans="1:5" ht="12.75" customHeight="1" x14ac:dyDescent="0.2">
      <c r="A224" s="990"/>
      <c r="B224" s="990"/>
      <c r="C224" s="724" t="s">
        <v>1538</v>
      </c>
      <c r="D224" s="721">
        <v>0</v>
      </c>
      <c r="E224" s="1025"/>
    </row>
    <row r="225" spans="1:48" ht="25.5" x14ac:dyDescent="0.2">
      <c r="A225" s="990"/>
      <c r="B225" s="990"/>
      <c r="C225" s="724" t="s">
        <v>1556</v>
      </c>
      <c r="D225" s="721">
        <v>0</v>
      </c>
      <c r="E225" s="1025"/>
    </row>
    <row r="226" spans="1:48" ht="25.5" x14ac:dyDescent="0.2">
      <c r="A226" s="990"/>
      <c r="B226" s="990"/>
      <c r="C226" s="576" t="s">
        <v>1557</v>
      </c>
      <c r="D226" s="565">
        <v>1</v>
      </c>
      <c r="E226" s="1025"/>
    </row>
    <row r="227" spans="1:48" ht="25.5" x14ac:dyDescent="0.2">
      <c r="A227" s="990"/>
      <c r="B227" s="990"/>
      <c r="C227" s="576" t="s">
        <v>1558</v>
      </c>
      <c r="D227" s="565">
        <v>2</v>
      </c>
      <c r="E227" s="1025"/>
    </row>
    <row r="228" spans="1:48" ht="25.5" x14ac:dyDescent="0.2">
      <c r="A228" s="990"/>
      <c r="B228" s="990"/>
      <c r="C228" s="576" t="s">
        <v>1559</v>
      </c>
      <c r="D228" s="565">
        <v>3</v>
      </c>
      <c r="E228" s="1025"/>
    </row>
    <row r="229" spans="1:48" ht="26.25" thickBot="1" x14ac:dyDescent="0.25">
      <c r="A229" s="990"/>
      <c r="B229" s="1008"/>
      <c r="C229" s="577" t="s">
        <v>1560</v>
      </c>
      <c r="D229" s="565">
        <v>4</v>
      </c>
      <c r="E229" s="1025"/>
    </row>
    <row r="230" spans="1:48" ht="22.5" customHeight="1" x14ac:dyDescent="0.2">
      <c r="A230" s="989" t="s">
        <v>291</v>
      </c>
      <c r="B230" s="990" t="s">
        <v>1235</v>
      </c>
      <c r="C230" s="732" t="s">
        <v>571</v>
      </c>
      <c r="D230" s="720">
        <v>0</v>
      </c>
      <c r="E230" s="1024">
        <v>3</v>
      </c>
    </row>
    <row r="231" spans="1:48" ht="22.5" customHeight="1" x14ac:dyDescent="0.2">
      <c r="A231" s="990"/>
      <c r="B231" s="990"/>
      <c r="C231" s="733" t="s">
        <v>706</v>
      </c>
      <c r="D231" s="565">
        <v>0</v>
      </c>
      <c r="E231" s="1025"/>
    </row>
    <row r="232" spans="1:48" ht="22.5" customHeight="1" x14ac:dyDescent="0.2">
      <c r="A232" s="990"/>
      <c r="B232" s="990"/>
      <c r="C232" s="733" t="s">
        <v>1954</v>
      </c>
      <c r="D232" s="565">
        <v>1</v>
      </c>
      <c r="E232" s="1025"/>
    </row>
    <row r="233" spans="1:48" ht="22.5" customHeight="1" x14ac:dyDescent="0.2">
      <c r="A233" s="990"/>
      <c r="B233" s="990"/>
      <c r="C233" s="586" t="s">
        <v>1955</v>
      </c>
      <c r="D233" s="563">
        <v>2</v>
      </c>
      <c r="E233" s="1025"/>
    </row>
    <row r="234" spans="1:48" ht="22.5" customHeight="1" thickBot="1" x14ac:dyDescent="0.25">
      <c r="A234" s="1008"/>
      <c r="B234" s="1008"/>
      <c r="C234" s="587" t="s">
        <v>1956</v>
      </c>
      <c r="D234" s="569">
        <v>3</v>
      </c>
      <c r="E234" s="1026"/>
    </row>
    <row r="235" spans="1:48" s="557" customFormat="1" ht="43.5" customHeight="1" thickBot="1" x14ac:dyDescent="0.25">
      <c r="A235" s="546" t="s">
        <v>292</v>
      </c>
      <c r="B235" s="588" t="s">
        <v>1802</v>
      </c>
      <c r="C235" s="589" t="s">
        <v>2011</v>
      </c>
      <c r="D235" s="565">
        <v>4</v>
      </c>
      <c r="E235" s="590">
        <v>4</v>
      </c>
      <c r="F235" s="769"/>
      <c r="G235" s="769"/>
      <c r="H235" s="769"/>
      <c r="I235" s="769"/>
      <c r="J235" s="769"/>
      <c r="K235" s="769"/>
      <c r="L235" s="769"/>
      <c r="M235" s="769"/>
      <c r="N235" s="769"/>
      <c r="O235" s="769"/>
      <c r="P235" s="769"/>
      <c r="Q235" s="769"/>
      <c r="R235" s="769"/>
      <c r="S235" s="769"/>
      <c r="T235" s="769"/>
      <c r="U235" s="769"/>
      <c r="V235" s="769"/>
      <c r="W235" s="769"/>
      <c r="X235" s="769"/>
      <c r="Y235" s="769"/>
      <c r="Z235" s="769"/>
      <c r="AA235" s="769"/>
      <c r="AB235" s="769"/>
      <c r="AC235" s="769"/>
      <c r="AD235" s="769"/>
      <c r="AE235" s="769"/>
      <c r="AF235" s="769"/>
      <c r="AG235" s="769"/>
      <c r="AH235" s="769"/>
      <c r="AI235" s="769"/>
      <c r="AJ235" s="769"/>
      <c r="AK235" s="769"/>
      <c r="AL235" s="769"/>
      <c r="AM235" s="769"/>
      <c r="AN235" s="769"/>
      <c r="AO235" s="769"/>
      <c r="AP235" s="769"/>
      <c r="AQ235" s="769"/>
      <c r="AR235" s="769"/>
      <c r="AS235" s="769"/>
      <c r="AT235" s="769"/>
      <c r="AU235" s="769"/>
      <c r="AV235" s="769"/>
    </row>
    <row r="236" spans="1:48" ht="13.5" thickBot="1" x14ac:dyDescent="0.25">
      <c r="D236" s="722" t="s">
        <v>591</v>
      </c>
      <c r="E236" s="728">
        <f>SUM(E195:E235)</f>
        <v>70</v>
      </c>
    </row>
    <row r="237" spans="1:48" ht="13.5" thickBot="1" x14ac:dyDescent="0.25">
      <c r="A237" s="718" t="s">
        <v>708</v>
      </c>
      <c r="B237" s="718"/>
      <c r="C237" s="718"/>
      <c r="D237" s="718"/>
      <c r="E237" s="718"/>
    </row>
    <row r="238" spans="1:48" ht="63.75" x14ac:dyDescent="0.2">
      <c r="A238" s="993" t="s">
        <v>148</v>
      </c>
      <c r="B238" s="1005" t="s">
        <v>1250</v>
      </c>
      <c r="C238" s="613" t="s">
        <v>1957</v>
      </c>
      <c r="D238" s="561">
        <v>4</v>
      </c>
      <c r="E238" s="1024">
        <v>11</v>
      </c>
    </row>
    <row r="239" spans="1:48" ht="38.25" x14ac:dyDescent="0.2">
      <c r="A239" s="994"/>
      <c r="B239" s="1006"/>
      <c r="C239" s="614" t="s">
        <v>1958</v>
      </c>
      <c r="D239" s="563">
        <v>3</v>
      </c>
      <c r="E239" s="1025"/>
    </row>
    <row r="240" spans="1:48" ht="63.75" x14ac:dyDescent="0.2">
      <c r="A240" s="994"/>
      <c r="B240" s="1006"/>
      <c r="C240" s="609" t="s">
        <v>1253</v>
      </c>
      <c r="D240" s="565">
        <v>2</v>
      </c>
      <c r="E240" s="1025"/>
    </row>
    <row r="241" spans="1:5" ht="51" x14ac:dyDescent="0.2">
      <c r="A241" s="994"/>
      <c r="B241" s="1006"/>
      <c r="C241" s="609" t="s">
        <v>1803</v>
      </c>
      <c r="D241" s="565">
        <v>2</v>
      </c>
      <c r="E241" s="1025"/>
    </row>
    <row r="242" spans="1:5" ht="13.5" thickBot="1" x14ac:dyDescent="0.25">
      <c r="A242" s="995"/>
      <c r="B242" s="1007"/>
      <c r="C242" s="568" t="s">
        <v>577</v>
      </c>
      <c r="D242" s="569">
        <v>0</v>
      </c>
      <c r="E242" s="1026"/>
    </row>
    <row r="243" spans="1:5" ht="17.25" customHeight="1" x14ac:dyDescent="0.2">
      <c r="A243" s="993" t="s">
        <v>149</v>
      </c>
      <c r="B243" s="990" t="s">
        <v>1804</v>
      </c>
      <c r="C243" s="573" t="s">
        <v>1167</v>
      </c>
      <c r="D243" s="563">
        <v>1</v>
      </c>
      <c r="E243" s="1025">
        <v>52</v>
      </c>
    </row>
    <row r="244" spans="1:5" ht="25.5" x14ac:dyDescent="0.2">
      <c r="A244" s="994"/>
      <c r="B244" s="990"/>
      <c r="C244" s="564" t="s">
        <v>1256</v>
      </c>
      <c r="D244" s="563">
        <v>1</v>
      </c>
      <c r="E244" s="1025"/>
    </row>
    <row r="245" spans="1:5" x14ac:dyDescent="0.2">
      <c r="A245" s="994"/>
      <c r="B245" s="990"/>
      <c r="C245" s="564" t="s">
        <v>1257</v>
      </c>
      <c r="D245" s="563">
        <v>1</v>
      </c>
      <c r="E245" s="1025"/>
    </row>
    <row r="246" spans="1:5" ht="38.25" x14ac:dyDescent="0.2">
      <c r="A246" s="994"/>
      <c r="B246" s="990"/>
      <c r="C246" s="564" t="s">
        <v>1805</v>
      </c>
      <c r="D246" s="565">
        <v>1</v>
      </c>
      <c r="E246" s="1025"/>
    </row>
    <row r="247" spans="1:5" ht="51" x14ac:dyDescent="0.2">
      <c r="A247" s="994"/>
      <c r="B247" s="990"/>
      <c r="C247" s="564" t="s">
        <v>1806</v>
      </c>
      <c r="D247" s="565">
        <v>1</v>
      </c>
      <c r="E247" s="1025"/>
    </row>
    <row r="248" spans="1:5" ht="25.5" x14ac:dyDescent="0.2">
      <c r="A248" s="994"/>
      <c r="B248" s="990"/>
      <c r="C248" s="564" t="s">
        <v>1258</v>
      </c>
      <c r="D248" s="563">
        <v>1</v>
      </c>
      <c r="E248" s="1025"/>
    </row>
    <row r="249" spans="1:5" ht="25.5" x14ac:dyDescent="0.2">
      <c r="A249" s="994"/>
      <c r="B249" s="990"/>
      <c r="C249" s="564" t="s">
        <v>1259</v>
      </c>
      <c r="D249" s="563">
        <v>40</v>
      </c>
      <c r="E249" s="1025"/>
    </row>
    <row r="250" spans="1:5" ht="38.25" x14ac:dyDescent="0.2">
      <c r="A250" s="994"/>
      <c r="B250" s="990"/>
      <c r="C250" s="564" t="s">
        <v>1260</v>
      </c>
      <c r="D250" s="563">
        <v>1</v>
      </c>
      <c r="E250" s="1025"/>
    </row>
    <row r="251" spans="1:5" ht="51" x14ac:dyDescent="0.2">
      <c r="A251" s="994"/>
      <c r="B251" s="990"/>
      <c r="C251" s="564" t="s">
        <v>1261</v>
      </c>
      <c r="D251" s="563">
        <v>1</v>
      </c>
      <c r="E251" s="1025"/>
    </row>
    <row r="252" spans="1:5" ht="51" x14ac:dyDescent="0.2">
      <c r="A252" s="994"/>
      <c r="B252" s="990"/>
      <c r="C252" s="564" t="s">
        <v>1262</v>
      </c>
      <c r="D252" s="563">
        <v>1</v>
      </c>
      <c r="E252" s="1025"/>
    </row>
    <row r="253" spans="1:5" ht="25.5" x14ac:dyDescent="0.2">
      <c r="A253" s="994"/>
      <c r="B253" s="990"/>
      <c r="C253" s="564" t="s">
        <v>1807</v>
      </c>
      <c r="D253" s="563">
        <v>1</v>
      </c>
      <c r="E253" s="1025"/>
    </row>
    <row r="254" spans="1:5" ht="51" x14ac:dyDescent="0.2">
      <c r="A254" s="994"/>
      <c r="B254" s="990"/>
      <c r="C254" s="564" t="s">
        <v>1245</v>
      </c>
      <c r="D254" s="563">
        <v>1</v>
      </c>
      <c r="E254" s="1025"/>
    </row>
    <row r="255" spans="1:5" ht="51" x14ac:dyDescent="0.2">
      <c r="A255" s="994"/>
      <c r="B255" s="990"/>
      <c r="C255" s="564" t="s">
        <v>1212</v>
      </c>
      <c r="D255" s="563">
        <v>1</v>
      </c>
      <c r="E255" s="1025"/>
    </row>
    <row r="256" spans="1:5" ht="13.5" thickBot="1" x14ac:dyDescent="0.25">
      <c r="A256" s="995"/>
      <c r="B256" s="990"/>
      <c r="C256" s="566" t="s">
        <v>577</v>
      </c>
      <c r="D256" s="563">
        <v>0</v>
      </c>
      <c r="E256" s="1025"/>
    </row>
    <row r="257" spans="1:5" x14ac:dyDescent="0.2">
      <c r="A257" s="993" t="s">
        <v>150</v>
      </c>
      <c r="B257" s="991" t="s">
        <v>1266</v>
      </c>
      <c r="C257" s="720" t="s">
        <v>571</v>
      </c>
      <c r="D257" s="720">
        <v>0</v>
      </c>
      <c r="E257" s="1024">
        <v>4</v>
      </c>
    </row>
    <row r="258" spans="1:5" ht="25.5" x14ac:dyDescent="0.2">
      <c r="A258" s="994"/>
      <c r="B258" s="992"/>
      <c r="C258" s="724" t="s">
        <v>2012</v>
      </c>
      <c r="D258" s="721">
        <v>0</v>
      </c>
      <c r="E258" s="1025"/>
    </row>
    <row r="259" spans="1:5" ht="25.5" x14ac:dyDescent="0.2">
      <c r="A259" s="994"/>
      <c r="B259" s="992"/>
      <c r="C259" s="610" t="s">
        <v>1959</v>
      </c>
      <c r="D259" s="721">
        <v>0</v>
      </c>
      <c r="E259" s="1025"/>
    </row>
    <row r="260" spans="1:5" ht="25.5" x14ac:dyDescent="0.2">
      <c r="A260" s="994"/>
      <c r="B260" s="992"/>
      <c r="C260" s="610" t="s">
        <v>1960</v>
      </c>
      <c r="D260" s="574">
        <v>1</v>
      </c>
      <c r="E260" s="1025"/>
    </row>
    <row r="261" spans="1:5" ht="25.5" x14ac:dyDescent="0.2">
      <c r="A261" s="994"/>
      <c r="B261" s="992"/>
      <c r="C261" s="610" t="s">
        <v>1961</v>
      </c>
      <c r="D261" s="574">
        <v>2</v>
      </c>
      <c r="E261" s="1025"/>
    </row>
    <row r="262" spans="1:5" ht="30" customHeight="1" x14ac:dyDescent="0.2">
      <c r="A262" s="994"/>
      <c r="B262" s="992"/>
      <c r="C262" s="610" t="s">
        <v>1962</v>
      </c>
      <c r="D262" s="574">
        <v>3</v>
      </c>
      <c r="E262" s="1025"/>
    </row>
    <row r="263" spans="1:5" ht="26.25" thickBot="1" x14ac:dyDescent="0.25">
      <c r="A263" s="994"/>
      <c r="B263" s="992"/>
      <c r="C263" s="610" t="s">
        <v>1963</v>
      </c>
      <c r="D263" s="574">
        <v>4</v>
      </c>
      <c r="E263" s="1025"/>
    </row>
    <row r="264" spans="1:5" x14ac:dyDescent="0.2">
      <c r="A264" s="999" t="s">
        <v>364</v>
      </c>
      <c r="B264" s="1002" t="s">
        <v>1561</v>
      </c>
      <c r="C264" s="720" t="s">
        <v>571</v>
      </c>
      <c r="D264" s="720">
        <v>0</v>
      </c>
      <c r="E264" s="1024">
        <v>4</v>
      </c>
    </row>
    <row r="265" spans="1:5" ht="38.25" x14ac:dyDescent="0.2">
      <c r="A265" s="1000"/>
      <c r="B265" s="1003"/>
      <c r="C265" s="586" t="s">
        <v>1562</v>
      </c>
      <c r="D265" s="721">
        <v>0</v>
      </c>
      <c r="E265" s="1025"/>
    </row>
    <row r="266" spans="1:5" ht="25.5" x14ac:dyDescent="0.2">
      <c r="A266" s="1000"/>
      <c r="B266" s="1003"/>
      <c r="C266" s="586" t="s">
        <v>1563</v>
      </c>
      <c r="D266" s="721">
        <v>0</v>
      </c>
      <c r="E266" s="1025"/>
    </row>
    <row r="267" spans="1:5" ht="25.5" x14ac:dyDescent="0.2">
      <c r="A267" s="1000"/>
      <c r="B267" s="1003"/>
      <c r="C267" s="591" t="s">
        <v>1564</v>
      </c>
      <c r="D267" s="574">
        <v>1</v>
      </c>
      <c r="E267" s="1025"/>
    </row>
    <row r="268" spans="1:5" ht="25.5" x14ac:dyDescent="0.2">
      <c r="A268" s="1000"/>
      <c r="B268" s="1003"/>
      <c r="C268" s="591" t="s">
        <v>1565</v>
      </c>
      <c r="D268" s="574">
        <v>2</v>
      </c>
      <c r="E268" s="1025"/>
    </row>
    <row r="269" spans="1:5" ht="25.5" x14ac:dyDescent="0.2">
      <c r="A269" s="1000"/>
      <c r="B269" s="1003"/>
      <c r="C269" s="591" t="s">
        <v>1566</v>
      </c>
      <c r="D269" s="574">
        <v>3</v>
      </c>
      <c r="E269" s="1025"/>
    </row>
    <row r="270" spans="1:5" ht="26.25" thickBot="1" x14ac:dyDescent="0.25">
      <c r="A270" s="1001"/>
      <c r="B270" s="1004"/>
      <c r="C270" s="592" t="s">
        <v>1936</v>
      </c>
      <c r="D270" s="574">
        <v>4</v>
      </c>
      <c r="E270" s="1025"/>
    </row>
    <row r="271" spans="1:5" ht="13.5" thickBot="1" x14ac:dyDescent="0.25">
      <c r="D271" s="722" t="s">
        <v>591</v>
      </c>
      <c r="E271" s="728">
        <f>SUM(E238:E270)</f>
        <v>71</v>
      </c>
    </row>
    <row r="272" spans="1:5" ht="13.5" thickBot="1" x14ac:dyDescent="0.25">
      <c r="A272" s="717" t="s">
        <v>551</v>
      </c>
      <c r="B272" s="717"/>
      <c r="C272" s="718"/>
      <c r="D272" s="718"/>
      <c r="E272" s="718"/>
    </row>
    <row r="273" spans="1:5" x14ac:dyDescent="0.2">
      <c r="A273" s="993" t="s">
        <v>151</v>
      </c>
      <c r="B273" s="996" t="s">
        <v>1808</v>
      </c>
      <c r="C273" s="720" t="s">
        <v>571</v>
      </c>
      <c r="D273" s="720">
        <v>0</v>
      </c>
      <c r="E273" s="1024">
        <v>4</v>
      </c>
    </row>
    <row r="274" spans="1:5" ht="25.5" x14ac:dyDescent="0.2">
      <c r="A274" s="994"/>
      <c r="B274" s="997"/>
      <c r="C274" s="614" t="s">
        <v>1567</v>
      </c>
      <c r="D274" s="563">
        <v>2</v>
      </c>
      <c r="E274" s="1025"/>
    </row>
    <row r="275" spans="1:5" ht="63.75" x14ac:dyDescent="0.2">
      <c r="A275" s="994"/>
      <c r="B275" s="997"/>
      <c r="C275" s="609" t="s">
        <v>1568</v>
      </c>
      <c r="D275" s="565">
        <v>2</v>
      </c>
      <c r="E275" s="1025"/>
    </row>
    <row r="276" spans="1:5" ht="77.25" customHeight="1" x14ac:dyDescent="0.2">
      <c r="A276" s="994"/>
      <c r="B276" s="997"/>
      <c r="C276" s="610" t="s">
        <v>1569</v>
      </c>
      <c r="D276" s="574">
        <v>4</v>
      </c>
      <c r="E276" s="1025"/>
    </row>
    <row r="277" spans="1:5" ht="25.5" x14ac:dyDescent="0.2">
      <c r="A277" s="994"/>
      <c r="B277" s="997"/>
      <c r="C277" s="614" t="s">
        <v>1570</v>
      </c>
      <c r="D277" s="563">
        <v>2</v>
      </c>
      <c r="E277" s="1025"/>
    </row>
    <row r="278" spans="1:5" x14ac:dyDescent="0.2">
      <c r="A278" s="994"/>
      <c r="B278" s="997"/>
      <c r="C278" s="724" t="s">
        <v>577</v>
      </c>
      <c r="D278" s="563">
        <v>0</v>
      </c>
      <c r="E278" s="1025"/>
    </row>
    <row r="279" spans="1:5" ht="13.5" thickBot="1" x14ac:dyDescent="0.25">
      <c r="A279" s="995"/>
      <c r="B279" s="998"/>
      <c r="C279" s="568" t="s">
        <v>706</v>
      </c>
      <c r="D279" s="569">
        <v>0</v>
      </c>
      <c r="E279" s="1026"/>
    </row>
    <row r="280" spans="1:5" x14ac:dyDescent="0.2">
      <c r="A280" s="993" t="s">
        <v>152</v>
      </c>
      <c r="B280" s="989" t="s">
        <v>2013</v>
      </c>
      <c r="C280" s="573" t="s">
        <v>1167</v>
      </c>
      <c r="D280" s="563">
        <v>1</v>
      </c>
      <c r="E280" s="1024">
        <v>52</v>
      </c>
    </row>
    <row r="281" spans="1:5" x14ac:dyDescent="0.2">
      <c r="A281" s="994"/>
      <c r="B281" s="990"/>
      <c r="C281" s="564" t="s">
        <v>1257</v>
      </c>
      <c r="D281" s="563">
        <v>1</v>
      </c>
      <c r="E281" s="1025"/>
    </row>
    <row r="282" spans="1:5" ht="25.5" x14ac:dyDescent="0.2">
      <c r="A282" s="994"/>
      <c r="B282" s="990"/>
      <c r="C282" s="564" t="s">
        <v>1287</v>
      </c>
      <c r="D282" s="565">
        <v>1</v>
      </c>
      <c r="E282" s="1025"/>
    </row>
    <row r="283" spans="1:5" ht="38.25" x14ac:dyDescent="0.2">
      <c r="A283" s="994"/>
      <c r="B283" s="990"/>
      <c r="C283" s="564" t="s">
        <v>1288</v>
      </c>
      <c r="D283" s="563">
        <v>1</v>
      </c>
      <c r="E283" s="1025"/>
    </row>
    <row r="284" spans="1:5" ht="25.5" x14ac:dyDescent="0.2">
      <c r="A284" s="994"/>
      <c r="B284" s="990"/>
      <c r="C284" s="564" t="s">
        <v>1289</v>
      </c>
      <c r="D284" s="563">
        <v>1</v>
      </c>
      <c r="E284" s="1025"/>
    </row>
    <row r="285" spans="1:5" ht="25.5" x14ac:dyDescent="0.2">
      <c r="A285" s="994"/>
      <c r="B285" s="990"/>
      <c r="C285" s="564" t="s">
        <v>1290</v>
      </c>
      <c r="D285" s="563">
        <v>40</v>
      </c>
      <c r="E285" s="1025"/>
    </row>
    <row r="286" spans="1:5" ht="38.25" x14ac:dyDescent="0.2">
      <c r="A286" s="994"/>
      <c r="B286" s="990"/>
      <c r="C286" s="564" t="s">
        <v>1291</v>
      </c>
      <c r="D286" s="563">
        <v>1</v>
      </c>
      <c r="E286" s="1025"/>
    </row>
    <row r="287" spans="1:5" ht="38.25" x14ac:dyDescent="0.2">
      <c r="A287" s="994"/>
      <c r="B287" s="990"/>
      <c r="C287" s="564" t="s">
        <v>1809</v>
      </c>
      <c r="D287" s="563">
        <v>1</v>
      </c>
      <c r="E287" s="1025"/>
    </row>
    <row r="288" spans="1:5" ht="51" x14ac:dyDescent="0.2">
      <c r="A288" s="994"/>
      <c r="B288" s="990"/>
      <c r="C288" s="564" t="s">
        <v>1810</v>
      </c>
      <c r="D288" s="563">
        <v>1</v>
      </c>
      <c r="E288" s="1025"/>
    </row>
    <row r="289" spans="1:5" ht="25.5" x14ac:dyDescent="0.2">
      <c r="A289" s="994"/>
      <c r="B289" s="990"/>
      <c r="C289" s="564" t="s">
        <v>1811</v>
      </c>
      <c r="D289" s="565">
        <v>1</v>
      </c>
      <c r="E289" s="1025"/>
    </row>
    <row r="290" spans="1:5" ht="51" x14ac:dyDescent="0.2">
      <c r="A290" s="994"/>
      <c r="B290" s="990"/>
      <c r="C290" s="564" t="s">
        <v>1293</v>
      </c>
      <c r="D290" s="563">
        <v>1</v>
      </c>
      <c r="E290" s="1025"/>
    </row>
    <row r="291" spans="1:5" ht="38.25" x14ac:dyDescent="0.2">
      <c r="A291" s="994"/>
      <c r="B291" s="990"/>
      <c r="C291" s="564" t="s">
        <v>1294</v>
      </c>
      <c r="D291" s="565">
        <v>1</v>
      </c>
      <c r="E291" s="1025"/>
    </row>
    <row r="292" spans="1:5" ht="51" x14ac:dyDescent="0.2">
      <c r="A292" s="994"/>
      <c r="B292" s="990"/>
      <c r="C292" s="564" t="s">
        <v>1212</v>
      </c>
      <c r="D292" s="563">
        <v>1</v>
      </c>
      <c r="E292" s="1025"/>
    </row>
    <row r="293" spans="1:5" ht="13.5" thickBot="1" x14ac:dyDescent="0.25">
      <c r="A293" s="994"/>
      <c r="B293" s="990"/>
      <c r="C293" s="566" t="s">
        <v>1484</v>
      </c>
      <c r="D293" s="563">
        <v>0</v>
      </c>
      <c r="E293" s="1025"/>
    </row>
    <row r="294" spans="1:5" x14ac:dyDescent="0.2">
      <c r="A294" s="993" t="s">
        <v>153</v>
      </c>
      <c r="B294" s="996" t="s">
        <v>1295</v>
      </c>
      <c r="C294" s="720" t="s">
        <v>571</v>
      </c>
      <c r="D294" s="720">
        <v>0</v>
      </c>
      <c r="E294" s="1024">
        <v>3</v>
      </c>
    </row>
    <row r="295" spans="1:5" ht="25.5" x14ac:dyDescent="0.2">
      <c r="A295" s="994"/>
      <c r="B295" s="997"/>
      <c r="C295" s="609" t="s">
        <v>1571</v>
      </c>
      <c r="D295" s="565">
        <v>2</v>
      </c>
      <c r="E295" s="1025"/>
    </row>
    <row r="296" spans="1:5" x14ac:dyDescent="0.2">
      <c r="A296" s="994"/>
      <c r="B296" s="997"/>
      <c r="C296" s="609" t="s">
        <v>1572</v>
      </c>
      <c r="D296" s="565">
        <v>2</v>
      </c>
      <c r="E296" s="1025"/>
    </row>
    <row r="297" spans="1:5" ht="38.25" x14ac:dyDescent="0.2">
      <c r="A297" s="994"/>
      <c r="B297" s="997"/>
      <c r="C297" s="609" t="s">
        <v>1937</v>
      </c>
      <c r="D297" s="565">
        <v>3</v>
      </c>
      <c r="E297" s="1025"/>
    </row>
    <row r="298" spans="1:5" x14ac:dyDescent="0.2">
      <c r="A298" s="994"/>
      <c r="B298" s="997"/>
      <c r="C298" s="609" t="s">
        <v>1484</v>
      </c>
      <c r="D298" s="565">
        <v>0</v>
      </c>
      <c r="E298" s="1025"/>
    </row>
    <row r="299" spans="1:5" ht="13.5" thickBot="1" x14ac:dyDescent="0.25">
      <c r="A299" s="995"/>
      <c r="B299" s="998"/>
      <c r="C299" s="612" t="s">
        <v>706</v>
      </c>
      <c r="D299" s="567">
        <v>0</v>
      </c>
      <c r="E299" s="1026"/>
    </row>
    <row r="300" spans="1:5" x14ac:dyDescent="0.2">
      <c r="A300" s="989" t="s">
        <v>154</v>
      </c>
      <c r="B300" s="996" t="s">
        <v>1296</v>
      </c>
      <c r="C300" s="720" t="s">
        <v>571</v>
      </c>
      <c r="D300" s="720">
        <v>0</v>
      </c>
      <c r="E300" s="1024">
        <v>4</v>
      </c>
    </row>
    <row r="301" spans="1:5" x14ac:dyDescent="0.2">
      <c r="A301" s="990"/>
      <c r="B301" s="997"/>
      <c r="C301" s="721" t="s">
        <v>1573</v>
      </c>
      <c r="D301" s="721">
        <v>0</v>
      </c>
      <c r="E301" s="1025"/>
    </row>
    <row r="302" spans="1:5" x14ac:dyDescent="0.2">
      <c r="A302" s="990"/>
      <c r="B302" s="997"/>
      <c r="C302" s="593" t="s">
        <v>1574</v>
      </c>
      <c r="D302" s="721">
        <v>0</v>
      </c>
      <c r="E302" s="1025"/>
    </row>
    <row r="303" spans="1:5" x14ac:dyDescent="0.2">
      <c r="A303" s="990"/>
      <c r="B303" s="997"/>
      <c r="C303" s="593" t="s">
        <v>1575</v>
      </c>
      <c r="D303" s="565">
        <v>1</v>
      </c>
      <c r="E303" s="1025"/>
    </row>
    <row r="304" spans="1:5" x14ac:dyDescent="0.2">
      <c r="A304" s="990"/>
      <c r="B304" s="997"/>
      <c r="C304" s="593" t="s">
        <v>1576</v>
      </c>
      <c r="D304" s="565">
        <v>2</v>
      </c>
      <c r="E304" s="1025"/>
    </row>
    <row r="305" spans="1:5" x14ac:dyDescent="0.2">
      <c r="A305" s="990"/>
      <c r="B305" s="997"/>
      <c r="C305" s="593" t="s">
        <v>1577</v>
      </c>
      <c r="D305" s="565">
        <v>3</v>
      </c>
      <c r="E305" s="1025"/>
    </row>
    <row r="306" spans="1:5" ht="13.5" thickBot="1" x14ac:dyDescent="0.25">
      <c r="A306" s="990"/>
      <c r="B306" s="997"/>
      <c r="C306" s="593" t="s">
        <v>1578</v>
      </c>
      <c r="D306" s="565">
        <v>4</v>
      </c>
      <c r="E306" s="1025"/>
    </row>
    <row r="307" spans="1:5" x14ac:dyDescent="0.2">
      <c r="A307" s="989" t="s">
        <v>155</v>
      </c>
      <c r="B307" s="996" t="s">
        <v>1297</v>
      </c>
      <c r="C307" s="720" t="s">
        <v>571</v>
      </c>
      <c r="D307" s="720">
        <v>0</v>
      </c>
      <c r="E307" s="1024">
        <v>4</v>
      </c>
    </row>
    <row r="308" spans="1:5" x14ac:dyDescent="0.2">
      <c r="A308" s="990"/>
      <c r="B308" s="997"/>
      <c r="C308" s="721" t="s">
        <v>1573</v>
      </c>
      <c r="D308" s="721">
        <v>0</v>
      </c>
      <c r="E308" s="1025"/>
    </row>
    <row r="309" spans="1:5" x14ac:dyDescent="0.2">
      <c r="A309" s="990"/>
      <c r="B309" s="997"/>
      <c r="C309" s="593" t="s">
        <v>1574</v>
      </c>
      <c r="D309" s="721"/>
      <c r="E309" s="1025"/>
    </row>
    <row r="310" spans="1:5" x14ac:dyDescent="0.2">
      <c r="A310" s="990"/>
      <c r="B310" s="997"/>
      <c r="C310" s="593" t="s">
        <v>1575</v>
      </c>
      <c r="D310" s="565">
        <v>1</v>
      </c>
      <c r="E310" s="1025"/>
    </row>
    <row r="311" spans="1:5" x14ac:dyDescent="0.2">
      <c r="A311" s="990"/>
      <c r="B311" s="997"/>
      <c r="C311" s="593" t="s">
        <v>1576</v>
      </c>
      <c r="D311" s="565">
        <v>2</v>
      </c>
      <c r="E311" s="1025"/>
    </row>
    <row r="312" spans="1:5" x14ac:dyDescent="0.2">
      <c r="A312" s="990"/>
      <c r="B312" s="997"/>
      <c r="C312" s="593" t="s">
        <v>1577</v>
      </c>
      <c r="D312" s="565">
        <v>3</v>
      </c>
      <c r="E312" s="1025"/>
    </row>
    <row r="313" spans="1:5" ht="13.5" thickBot="1" x14ac:dyDescent="0.25">
      <c r="A313" s="990"/>
      <c r="B313" s="997"/>
      <c r="C313" s="593" t="s">
        <v>1578</v>
      </c>
      <c r="D313" s="565">
        <v>4</v>
      </c>
      <c r="E313" s="1025"/>
    </row>
    <row r="314" spans="1:5" x14ac:dyDescent="0.2">
      <c r="A314" s="989" t="s">
        <v>156</v>
      </c>
      <c r="B314" s="991" t="s">
        <v>1812</v>
      </c>
      <c r="C314" s="720" t="s">
        <v>571</v>
      </c>
      <c r="D314" s="720">
        <v>0</v>
      </c>
      <c r="E314" s="1024">
        <v>4</v>
      </c>
    </row>
    <row r="315" spans="1:5" x14ac:dyDescent="0.2">
      <c r="A315" s="990"/>
      <c r="B315" s="992"/>
      <c r="C315" s="721" t="s">
        <v>1573</v>
      </c>
      <c r="D315" s="721">
        <v>0</v>
      </c>
      <c r="E315" s="1025"/>
    </row>
    <row r="316" spans="1:5" x14ac:dyDescent="0.2">
      <c r="A316" s="990"/>
      <c r="B316" s="992"/>
      <c r="C316" s="593" t="s">
        <v>1574</v>
      </c>
      <c r="D316" s="721">
        <v>0</v>
      </c>
      <c r="E316" s="1025"/>
    </row>
    <row r="317" spans="1:5" x14ac:dyDescent="0.2">
      <c r="A317" s="990"/>
      <c r="B317" s="992"/>
      <c r="C317" s="593" t="s">
        <v>1575</v>
      </c>
      <c r="D317" s="565">
        <v>1</v>
      </c>
      <c r="E317" s="1025"/>
    </row>
    <row r="318" spans="1:5" x14ac:dyDescent="0.2">
      <c r="A318" s="990"/>
      <c r="B318" s="992"/>
      <c r="C318" s="593" t="s">
        <v>1576</v>
      </c>
      <c r="D318" s="565">
        <v>2</v>
      </c>
      <c r="E318" s="1025"/>
    </row>
    <row r="319" spans="1:5" x14ac:dyDescent="0.2">
      <c r="A319" s="990"/>
      <c r="B319" s="992"/>
      <c r="C319" s="593" t="s">
        <v>1577</v>
      </c>
      <c r="D319" s="565">
        <v>3</v>
      </c>
      <c r="E319" s="1025"/>
    </row>
    <row r="320" spans="1:5" ht="13.5" thickBot="1" x14ac:dyDescent="0.25">
      <c r="A320" s="990"/>
      <c r="B320" s="992"/>
      <c r="C320" s="593" t="s">
        <v>1578</v>
      </c>
      <c r="D320" s="565">
        <v>4</v>
      </c>
      <c r="E320" s="1025"/>
    </row>
    <row r="321" spans="1:5" x14ac:dyDescent="0.2">
      <c r="A321" s="989" t="s">
        <v>157</v>
      </c>
      <c r="B321" s="996" t="s">
        <v>1813</v>
      </c>
      <c r="C321" s="720" t="s">
        <v>571</v>
      </c>
      <c r="D321" s="720">
        <v>0</v>
      </c>
      <c r="E321" s="1024">
        <v>4</v>
      </c>
    </row>
    <row r="322" spans="1:5" x14ac:dyDescent="0.2">
      <c r="A322" s="990"/>
      <c r="B322" s="997"/>
      <c r="C322" s="721" t="s">
        <v>1573</v>
      </c>
      <c r="D322" s="721">
        <v>0</v>
      </c>
      <c r="E322" s="1025"/>
    </row>
    <row r="323" spans="1:5" x14ac:dyDescent="0.2">
      <c r="A323" s="990"/>
      <c r="B323" s="997"/>
      <c r="C323" s="593" t="s">
        <v>1574</v>
      </c>
      <c r="D323" s="721">
        <v>0</v>
      </c>
      <c r="E323" s="1025"/>
    </row>
    <row r="324" spans="1:5" x14ac:dyDescent="0.2">
      <c r="A324" s="990"/>
      <c r="B324" s="997"/>
      <c r="C324" s="593" t="s">
        <v>1575</v>
      </c>
      <c r="D324" s="565">
        <v>1</v>
      </c>
      <c r="E324" s="1025"/>
    </row>
    <row r="325" spans="1:5" x14ac:dyDescent="0.2">
      <c r="A325" s="990"/>
      <c r="B325" s="997"/>
      <c r="C325" s="593" t="s">
        <v>1576</v>
      </c>
      <c r="D325" s="565">
        <v>2</v>
      </c>
      <c r="E325" s="1025"/>
    </row>
    <row r="326" spans="1:5" x14ac:dyDescent="0.2">
      <c r="A326" s="990"/>
      <c r="B326" s="997"/>
      <c r="C326" s="593" t="s">
        <v>1577</v>
      </c>
      <c r="D326" s="565">
        <v>3</v>
      </c>
      <c r="E326" s="1025"/>
    </row>
    <row r="327" spans="1:5" ht="13.5" thickBot="1" x14ac:dyDescent="0.25">
      <c r="A327" s="990"/>
      <c r="B327" s="997"/>
      <c r="C327" s="593" t="s">
        <v>1578</v>
      </c>
      <c r="D327" s="565">
        <v>4</v>
      </c>
      <c r="E327" s="1025"/>
    </row>
    <row r="328" spans="1:5" x14ac:dyDescent="0.2">
      <c r="A328" s="989" t="s">
        <v>158</v>
      </c>
      <c r="B328" s="996" t="s">
        <v>1814</v>
      </c>
      <c r="C328" s="720" t="s">
        <v>571</v>
      </c>
      <c r="D328" s="720">
        <v>0</v>
      </c>
      <c r="E328" s="1024">
        <v>4</v>
      </c>
    </row>
    <row r="329" spans="1:5" x14ac:dyDescent="0.2">
      <c r="A329" s="990"/>
      <c r="B329" s="997"/>
      <c r="C329" s="721" t="s">
        <v>1573</v>
      </c>
      <c r="D329" s="721">
        <v>0</v>
      </c>
      <c r="E329" s="1025"/>
    </row>
    <row r="330" spans="1:5" x14ac:dyDescent="0.2">
      <c r="A330" s="990"/>
      <c r="B330" s="997"/>
      <c r="C330" s="593" t="s">
        <v>1574</v>
      </c>
      <c r="D330" s="721">
        <v>0</v>
      </c>
      <c r="E330" s="1025"/>
    </row>
    <row r="331" spans="1:5" x14ac:dyDescent="0.2">
      <c r="A331" s="990"/>
      <c r="B331" s="997"/>
      <c r="C331" s="593" t="s">
        <v>1575</v>
      </c>
      <c r="D331" s="565">
        <v>1</v>
      </c>
      <c r="E331" s="1025"/>
    </row>
    <row r="332" spans="1:5" x14ac:dyDescent="0.2">
      <c r="A332" s="990"/>
      <c r="B332" s="997"/>
      <c r="C332" s="593" t="s">
        <v>1576</v>
      </c>
      <c r="D332" s="565">
        <v>2</v>
      </c>
      <c r="E332" s="1025"/>
    </row>
    <row r="333" spans="1:5" x14ac:dyDescent="0.2">
      <c r="A333" s="990"/>
      <c r="B333" s="997"/>
      <c r="C333" s="593" t="s">
        <v>1577</v>
      </c>
      <c r="D333" s="565">
        <v>3</v>
      </c>
      <c r="E333" s="1025"/>
    </row>
    <row r="334" spans="1:5" ht="13.5" thickBot="1" x14ac:dyDescent="0.25">
      <c r="A334" s="990"/>
      <c r="B334" s="997"/>
      <c r="C334" s="593" t="s">
        <v>1578</v>
      </c>
      <c r="D334" s="565">
        <v>4</v>
      </c>
      <c r="E334" s="1025"/>
    </row>
    <row r="335" spans="1:5" x14ac:dyDescent="0.2">
      <c r="A335" s="993" t="s">
        <v>159</v>
      </c>
      <c r="B335" s="991" t="s">
        <v>1301</v>
      </c>
      <c r="C335" s="720" t="s">
        <v>571</v>
      </c>
      <c r="D335" s="720">
        <v>0</v>
      </c>
      <c r="E335" s="1024">
        <v>4</v>
      </c>
    </row>
    <row r="336" spans="1:5" x14ac:dyDescent="0.2">
      <c r="A336" s="994"/>
      <c r="B336" s="992"/>
      <c r="C336" s="734" t="s">
        <v>1938</v>
      </c>
      <c r="D336" s="721">
        <v>0</v>
      </c>
      <c r="E336" s="1025"/>
    </row>
    <row r="337" spans="1:5" ht="38.25" x14ac:dyDescent="0.2">
      <c r="A337" s="994"/>
      <c r="B337" s="992"/>
      <c r="C337" s="610" t="s">
        <v>1939</v>
      </c>
      <c r="D337" s="721">
        <v>0</v>
      </c>
      <c r="E337" s="1025"/>
    </row>
    <row r="338" spans="1:5" ht="38.25" x14ac:dyDescent="0.2">
      <c r="A338" s="994"/>
      <c r="B338" s="992"/>
      <c r="C338" s="610" t="s">
        <v>1940</v>
      </c>
      <c r="D338" s="574">
        <v>1</v>
      </c>
      <c r="E338" s="1025"/>
    </row>
    <row r="339" spans="1:5" ht="38.25" x14ac:dyDescent="0.2">
      <c r="A339" s="994"/>
      <c r="B339" s="992"/>
      <c r="C339" s="610" t="s">
        <v>1941</v>
      </c>
      <c r="D339" s="574">
        <v>2</v>
      </c>
      <c r="E339" s="1025"/>
    </row>
    <row r="340" spans="1:5" ht="38.25" x14ac:dyDescent="0.2">
      <c r="A340" s="994"/>
      <c r="B340" s="992"/>
      <c r="C340" s="610" t="s">
        <v>1942</v>
      </c>
      <c r="D340" s="574">
        <v>3</v>
      </c>
      <c r="E340" s="1025"/>
    </row>
    <row r="341" spans="1:5" ht="39" thickBot="1" x14ac:dyDescent="0.25">
      <c r="A341" s="994"/>
      <c r="B341" s="992"/>
      <c r="C341" s="610" t="s">
        <v>1943</v>
      </c>
      <c r="D341" s="574">
        <v>4</v>
      </c>
      <c r="E341" s="1025"/>
    </row>
    <row r="342" spans="1:5" x14ac:dyDescent="0.2">
      <c r="A342" s="989" t="s">
        <v>160</v>
      </c>
      <c r="B342" s="1002" t="s">
        <v>1302</v>
      </c>
      <c r="C342" s="720" t="s">
        <v>571</v>
      </c>
      <c r="D342" s="720">
        <v>0</v>
      </c>
      <c r="E342" s="1024">
        <v>4</v>
      </c>
    </row>
    <row r="343" spans="1:5" x14ac:dyDescent="0.2">
      <c r="A343" s="990"/>
      <c r="B343" s="1003"/>
      <c r="C343" s="721" t="s">
        <v>1579</v>
      </c>
      <c r="D343" s="721">
        <v>0</v>
      </c>
      <c r="E343" s="1025"/>
    </row>
    <row r="344" spans="1:5" ht="25.5" x14ac:dyDescent="0.2">
      <c r="A344" s="990"/>
      <c r="B344" s="1003"/>
      <c r="C344" s="609" t="s">
        <v>1580</v>
      </c>
      <c r="D344" s="721">
        <v>0</v>
      </c>
      <c r="E344" s="1025"/>
    </row>
    <row r="345" spans="1:5" ht="25.5" x14ac:dyDescent="0.2">
      <c r="A345" s="990"/>
      <c r="B345" s="1003"/>
      <c r="C345" s="609" t="s">
        <v>1581</v>
      </c>
      <c r="D345" s="565">
        <v>1</v>
      </c>
      <c r="E345" s="1025"/>
    </row>
    <row r="346" spans="1:5" ht="25.5" x14ac:dyDescent="0.2">
      <c r="A346" s="990"/>
      <c r="B346" s="1003"/>
      <c r="C346" s="609" t="s">
        <v>1582</v>
      </c>
      <c r="D346" s="565">
        <v>2</v>
      </c>
      <c r="E346" s="1025"/>
    </row>
    <row r="347" spans="1:5" ht="25.5" x14ac:dyDescent="0.2">
      <c r="A347" s="990"/>
      <c r="B347" s="1003"/>
      <c r="C347" s="609" t="s">
        <v>1583</v>
      </c>
      <c r="D347" s="565">
        <v>3</v>
      </c>
      <c r="E347" s="1025"/>
    </row>
    <row r="348" spans="1:5" ht="26.25" thickBot="1" x14ac:dyDescent="0.25">
      <c r="A348" s="1008"/>
      <c r="B348" s="1004"/>
      <c r="C348" s="612" t="s">
        <v>1584</v>
      </c>
      <c r="D348" s="565">
        <v>4</v>
      </c>
      <c r="E348" s="1025"/>
    </row>
    <row r="349" spans="1:5" ht="13.5" thickBot="1" x14ac:dyDescent="0.25">
      <c r="D349" s="722" t="s">
        <v>591</v>
      </c>
      <c r="E349" s="728">
        <f>SUM(E273:E348)</f>
        <v>87</v>
      </c>
    </row>
    <row r="350" spans="1:5" ht="13.5" thickBot="1" x14ac:dyDescent="0.25">
      <c r="A350" s="717" t="s">
        <v>1</v>
      </c>
      <c r="B350" s="718"/>
      <c r="C350" s="718"/>
      <c r="D350" s="735"/>
      <c r="E350" s="735"/>
    </row>
    <row r="351" spans="1:5" x14ac:dyDescent="0.2">
      <c r="A351" s="993" t="s">
        <v>361</v>
      </c>
      <c r="B351" s="989" t="s">
        <v>1303</v>
      </c>
      <c r="C351" s="594" t="s">
        <v>1304</v>
      </c>
      <c r="D351" s="561">
        <v>4</v>
      </c>
      <c r="E351" s="1024">
        <v>12</v>
      </c>
    </row>
    <row r="352" spans="1:5" x14ac:dyDescent="0.2">
      <c r="A352" s="994"/>
      <c r="B352" s="990"/>
      <c r="C352" s="572" t="s">
        <v>1305</v>
      </c>
      <c r="D352" s="563">
        <v>4</v>
      </c>
      <c r="E352" s="1025"/>
    </row>
    <row r="353" spans="1:5" x14ac:dyDescent="0.2">
      <c r="A353" s="994"/>
      <c r="B353" s="990"/>
      <c r="C353" s="572" t="s">
        <v>1306</v>
      </c>
      <c r="D353" s="563">
        <v>2</v>
      </c>
      <c r="E353" s="1025"/>
    </row>
    <row r="354" spans="1:5" x14ac:dyDescent="0.2">
      <c r="A354" s="994"/>
      <c r="B354" s="990"/>
      <c r="C354" s="575" t="s">
        <v>1307</v>
      </c>
      <c r="D354" s="565">
        <v>2</v>
      </c>
      <c r="E354" s="1025"/>
    </row>
    <row r="355" spans="1:5" ht="13.5" thickBot="1" x14ac:dyDescent="0.25">
      <c r="A355" s="994"/>
      <c r="B355" s="990"/>
      <c r="C355" s="614" t="s">
        <v>1484</v>
      </c>
      <c r="D355" s="563">
        <v>0</v>
      </c>
      <c r="E355" s="1025"/>
    </row>
    <row r="356" spans="1:5" x14ac:dyDescent="0.2">
      <c r="A356" s="993" t="s">
        <v>362</v>
      </c>
      <c r="B356" s="989" t="s">
        <v>1308</v>
      </c>
      <c r="C356" s="573" t="s">
        <v>1167</v>
      </c>
      <c r="D356" s="561">
        <v>1</v>
      </c>
      <c r="E356" s="1024">
        <v>59</v>
      </c>
    </row>
    <row r="357" spans="1:5" ht="25.5" x14ac:dyDescent="0.2">
      <c r="A357" s="994"/>
      <c r="B357" s="990"/>
      <c r="C357" s="564" t="s">
        <v>1309</v>
      </c>
      <c r="D357" s="565">
        <v>1</v>
      </c>
      <c r="E357" s="1025"/>
    </row>
    <row r="358" spans="1:5" ht="25.5" x14ac:dyDescent="0.2">
      <c r="A358" s="994"/>
      <c r="B358" s="990"/>
      <c r="C358" s="564" t="s">
        <v>1310</v>
      </c>
      <c r="D358" s="565">
        <v>1</v>
      </c>
      <c r="E358" s="1025"/>
    </row>
    <row r="359" spans="1:5" ht="25.5" x14ac:dyDescent="0.2">
      <c r="A359" s="994"/>
      <c r="B359" s="990"/>
      <c r="C359" s="564" t="s">
        <v>1311</v>
      </c>
      <c r="D359" s="563">
        <v>1</v>
      </c>
      <c r="E359" s="1025"/>
    </row>
    <row r="360" spans="1:5" x14ac:dyDescent="0.2">
      <c r="A360" s="994"/>
      <c r="B360" s="990"/>
      <c r="C360" s="564" t="s">
        <v>1257</v>
      </c>
      <c r="D360" s="563">
        <v>1</v>
      </c>
      <c r="E360" s="1025"/>
    </row>
    <row r="361" spans="1:5" ht="25.5" x14ac:dyDescent="0.2">
      <c r="A361" s="994"/>
      <c r="B361" s="990"/>
      <c r="C361" s="564" t="s">
        <v>1312</v>
      </c>
      <c r="D361" s="565">
        <v>1</v>
      </c>
      <c r="E361" s="1025"/>
    </row>
    <row r="362" spans="1:5" ht="25.5" x14ac:dyDescent="0.2">
      <c r="A362" s="994"/>
      <c r="B362" s="990"/>
      <c r="C362" s="564" t="s">
        <v>1313</v>
      </c>
      <c r="D362" s="565">
        <v>1</v>
      </c>
      <c r="E362" s="1025"/>
    </row>
    <row r="363" spans="1:5" ht="25.5" x14ac:dyDescent="0.2">
      <c r="A363" s="994"/>
      <c r="B363" s="990"/>
      <c r="C363" s="564" t="s">
        <v>1314</v>
      </c>
      <c r="D363" s="565">
        <v>1</v>
      </c>
      <c r="E363" s="1025"/>
    </row>
    <row r="364" spans="1:5" ht="63.75" x14ac:dyDescent="0.2">
      <c r="A364" s="994"/>
      <c r="B364" s="990"/>
      <c r="C364" s="564" t="s">
        <v>1315</v>
      </c>
      <c r="D364" s="565">
        <v>1</v>
      </c>
      <c r="E364" s="1025"/>
    </row>
    <row r="365" spans="1:5" ht="25.5" x14ac:dyDescent="0.2">
      <c r="A365" s="994"/>
      <c r="B365" s="990"/>
      <c r="C365" s="564" t="s">
        <v>1316</v>
      </c>
      <c r="D365" s="565">
        <v>40</v>
      </c>
      <c r="E365" s="1025"/>
    </row>
    <row r="366" spans="1:5" ht="25.5" x14ac:dyDescent="0.2">
      <c r="A366" s="994"/>
      <c r="B366" s="990"/>
      <c r="C366" s="564" t="s">
        <v>1317</v>
      </c>
      <c r="D366" s="565">
        <v>1</v>
      </c>
      <c r="E366" s="1025"/>
    </row>
    <row r="367" spans="1:5" ht="25.5" x14ac:dyDescent="0.2">
      <c r="A367" s="994"/>
      <c r="B367" s="990"/>
      <c r="C367" s="564" t="s">
        <v>1318</v>
      </c>
      <c r="D367" s="565">
        <v>1</v>
      </c>
      <c r="E367" s="1025"/>
    </row>
    <row r="368" spans="1:5" ht="25.5" x14ac:dyDescent="0.2">
      <c r="A368" s="994"/>
      <c r="B368" s="990"/>
      <c r="C368" s="564" t="s">
        <v>1319</v>
      </c>
      <c r="D368" s="565">
        <v>1</v>
      </c>
      <c r="E368" s="1025"/>
    </row>
    <row r="369" spans="1:5" ht="44.25" customHeight="1" x14ac:dyDescent="0.2">
      <c r="A369" s="994"/>
      <c r="B369" s="990"/>
      <c r="C369" s="564" t="s">
        <v>1815</v>
      </c>
      <c r="D369" s="563">
        <v>1</v>
      </c>
      <c r="E369" s="1025"/>
    </row>
    <row r="370" spans="1:5" ht="51" x14ac:dyDescent="0.2">
      <c r="A370" s="994"/>
      <c r="B370" s="990"/>
      <c r="C370" s="564" t="s">
        <v>1320</v>
      </c>
      <c r="D370" s="563">
        <v>1</v>
      </c>
      <c r="E370" s="1025"/>
    </row>
    <row r="371" spans="1:5" ht="38.25" x14ac:dyDescent="0.2">
      <c r="A371" s="994"/>
      <c r="B371" s="990"/>
      <c r="C371" s="564" t="s">
        <v>1321</v>
      </c>
      <c r="D371" s="563">
        <v>1</v>
      </c>
      <c r="E371" s="1025"/>
    </row>
    <row r="372" spans="1:5" ht="25.5" x14ac:dyDescent="0.2">
      <c r="A372" s="994"/>
      <c r="B372" s="990"/>
      <c r="C372" s="564" t="s">
        <v>1816</v>
      </c>
      <c r="D372" s="563">
        <v>1</v>
      </c>
      <c r="E372" s="1025"/>
    </row>
    <row r="373" spans="1:5" ht="51" x14ac:dyDescent="0.2">
      <c r="A373" s="994"/>
      <c r="B373" s="990"/>
      <c r="C373" s="564" t="s">
        <v>1293</v>
      </c>
      <c r="D373" s="563">
        <v>1</v>
      </c>
      <c r="E373" s="1025"/>
    </row>
    <row r="374" spans="1:5" ht="51" x14ac:dyDescent="0.2">
      <c r="A374" s="994"/>
      <c r="B374" s="990"/>
      <c r="C374" s="564" t="s">
        <v>1212</v>
      </c>
      <c r="D374" s="563">
        <v>1</v>
      </c>
      <c r="E374" s="1025"/>
    </row>
    <row r="375" spans="1:5" ht="38.25" x14ac:dyDescent="0.2">
      <c r="A375" s="994"/>
      <c r="B375" s="990"/>
      <c r="C375" s="564" t="s">
        <v>1323</v>
      </c>
      <c r="D375" s="563">
        <v>1</v>
      </c>
      <c r="E375" s="1025"/>
    </row>
    <row r="376" spans="1:5" ht="13.5" thickBot="1" x14ac:dyDescent="0.25">
      <c r="A376" s="994"/>
      <c r="B376" s="990"/>
      <c r="C376" s="566" t="s">
        <v>1484</v>
      </c>
      <c r="D376" s="563">
        <v>0</v>
      </c>
      <c r="E376" s="1025"/>
    </row>
    <row r="377" spans="1:5" ht="15" customHeight="1" x14ac:dyDescent="0.2">
      <c r="A377" s="999" t="s">
        <v>385</v>
      </c>
      <c r="B377" s="1021" t="s">
        <v>1944</v>
      </c>
      <c r="C377" s="594" t="s">
        <v>571</v>
      </c>
      <c r="D377" s="720">
        <v>0</v>
      </c>
      <c r="E377" s="1024">
        <v>4</v>
      </c>
    </row>
    <row r="378" spans="1:5" ht="15" customHeight="1" x14ac:dyDescent="0.2">
      <c r="A378" s="1000"/>
      <c r="B378" s="1022"/>
      <c r="C378" s="595" t="s">
        <v>572</v>
      </c>
      <c r="D378" s="721">
        <v>0</v>
      </c>
      <c r="E378" s="1025"/>
    </row>
    <row r="379" spans="1:5" ht="37.5" customHeight="1" x14ac:dyDescent="0.2">
      <c r="A379" s="1000"/>
      <c r="B379" s="1022"/>
      <c r="C379" s="595" t="s">
        <v>573</v>
      </c>
      <c r="D379" s="721">
        <v>0</v>
      </c>
      <c r="E379" s="1025"/>
    </row>
    <row r="380" spans="1:5" ht="15.75" customHeight="1" thickBot="1" x14ac:dyDescent="0.25">
      <c r="A380" s="1001"/>
      <c r="B380" s="1023"/>
      <c r="C380" s="596" t="s">
        <v>587</v>
      </c>
      <c r="D380" s="736">
        <v>4</v>
      </c>
      <c r="E380" s="1025"/>
    </row>
    <row r="381" spans="1:5" ht="15" customHeight="1" x14ac:dyDescent="0.2">
      <c r="A381" s="999" t="s">
        <v>386</v>
      </c>
      <c r="B381" s="1021" t="s">
        <v>1325</v>
      </c>
      <c r="C381" s="594" t="s">
        <v>571</v>
      </c>
      <c r="D381" s="720">
        <v>0</v>
      </c>
      <c r="E381" s="1024">
        <v>4</v>
      </c>
    </row>
    <row r="382" spans="1:5" ht="15" customHeight="1" x14ac:dyDescent="0.2">
      <c r="A382" s="1000"/>
      <c r="B382" s="1022"/>
      <c r="C382" s="595" t="s">
        <v>572</v>
      </c>
      <c r="D382" s="721">
        <v>0</v>
      </c>
      <c r="E382" s="1025"/>
    </row>
    <row r="383" spans="1:5" ht="23.25" customHeight="1" x14ac:dyDescent="0.2">
      <c r="A383" s="1000"/>
      <c r="B383" s="1022"/>
      <c r="C383" s="595" t="s">
        <v>573</v>
      </c>
      <c r="D383" s="721">
        <v>0</v>
      </c>
      <c r="E383" s="1025"/>
    </row>
    <row r="384" spans="1:5" ht="13.5" thickBot="1" x14ac:dyDescent="0.25">
      <c r="A384" s="1001"/>
      <c r="B384" s="1023"/>
      <c r="C384" s="596" t="s">
        <v>587</v>
      </c>
      <c r="D384" s="736">
        <v>4</v>
      </c>
      <c r="E384" s="1025"/>
    </row>
    <row r="385" spans="1:6" x14ac:dyDescent="0.2">
      <c r="A385" s="993" t="s">
        <v>161</v>
      </c>
      <c r="B385" s="996" t="s">
        <v>1326</v>
      </c>
      <c r="C385" s="594" t="s">
        <v>571</v>
      </c>
      <c r="D385" s="720">
        <v>0</v>
      </c>
      <c r="E385" s="1024">
        <v>4</v>
      </c>
    </row>
    <row r="386" spans="1:6" x14ac:dyDescent="0.2">
      <c r="A386" s="994"/>
      <c r="B386" s="997"/>
      <c r="C386" s="724" t="s">
        <v>1590</v>
      </c>
      <c r="D386" s="721">
        <v>0</v>
      </c>
      <c r="E386" s="1025"/>
    </row>
    <row r="387" spans="1:6" ht="38.25" x14ac:dyDescent="0.2">
      <c r="A387" s="994"/>
      <c r="B387" s="997"/>
      <c r="C387" s="614" t="s">
        <v>1586</v>
      </c>
      <c r="D387" s="721">
        <v>0</v>
      </c>
      <c r="E387" s="1025"/>
    </row>
    <row r="388" spans="1:6" ht="38.25" x14ac:dyDescent="0.2">
      <c r="A388" s="994"/>
      <c r="B388" s="997"/>
      <c r="C388" s="614" t="s">
        <v>1587</v>
      </c>
      <c r="D388" s="563">
        <v>1</v>
      </c>
      <c r="E388" s="1025"/>
    </row>
    <row r="389" spans="1:6" ht="38.25" x14ac:dyDescent="0.2">
      <c r="A389" s="994"/>
      <c r="B389" s="997"/>
      <c r="C389" s="614" t="s">
        <v>1588</v>
      </c>
      <c r="D389" s="563">
        <v>2</v>
      </c>
      <c r="E389" s="1025"/>
    </row>
    <row r="390" spans="1:6" ht="38.25" x14ac:dyDescent="0.2">
      <c r="A390" s="994"/>
      <c r="B390" s="997"/>
      <c r="C390" s="614" t="s">
        <v>1589</v>
      </c>
      <c r="D390" s="563">
        <v>3</v>
      </c>
      <c r="E390" s="1025"/>
    </row>
    <row r="391" spans="1:6" ht="26.25" thickBot="1" x14ac:dyDescent="0.25">
      <c r="A391" s="994"/>
      <c r="B391" s="997"/>
      <c r="C391" s="614" t="s">
        <v>1585</v>
      </c>
      <c r="D391" s="563">
        <v>4</v>
      </c>
      <c r="E391" s="1025"/>
    </row>
    <row r="392" spans="1:6" x14ac:dyDescent="0.2">
      <c r="A392" s="989" t="s">
        <v>162</v>
      </c>
      <c r="B392" s="991" t="s">
        <v>1327</v>
      </c>
      <c r="C392" s="594" t="s">
        <v>571</v>
      </c>
      <c r="D392" s="720">
        <v>0</v>
      </c>
      <c r="E392" s="1024">
        <v>4</v>
      </c>
    </row>
    <row r="393" spans="1:6" x14ac:dyDescent="0.2">
      <c r="A393" s="990"/>
      <c r="B393" s="992"/>
      <c r="C393" s="721" t="s">
        <v>1591</v>
      </c>
      <c r="D393" s="721">
        <v>0</v>
      </c>
      <c r="E393" s="1025"/>
    </row>
    <row r="394" spans="1:6" ht="25.5" x14ac:dyDescent="0.2">
      <c r="A394" s="990"/>
      <c r="B394" s="992"/>
      <c r="C394" s="575" t="s">
        <v>1592</v>
      </c>
      <c r="D394" s="721">
        <v>0</v>
      </c>
      <c r="E394" s="1025"/>
    </row>
    <row r="395" spans="1:6" ht="25.5" x14ac:dyDescent="0.2">
      <c r="A395" s="990"/>
      <c r="B395" s="992"/>
      <c r="C395" s="575" t="s">
        <v>1593</v>
      </c>
      <c r="D395" s="565">
        <v>1</v>
      </c>
      <c r="E395" s="1025"/>
    </row>
    <row r="396" spans="1:6" ht="25.5" x14ac:dyDescent="0.2">
      <c r="A396" s="990"/>
      <c r="B396" s="992"/>
      <c r="C396" s="575" t="s">
        <v>1594</v>
      </c>
      <c r="D396" s="565">
        <v>2</v>
      </c>
      <c r="E396" s="1025"/>
    </row>
    <row r="397" spans="1:6" ht="25.5" x14ac:dyDescent="0.2">
      <c r="A397" s="990"/>
      <c r="B397" s="992"/>
      <c r="C397" s="575" t="s">
        <v>1595</v>
      </c>
      <c r="D397" s="565">
        <v>3</v>
      </c>
      <c r="E397" s="1025"/>
    </row>
    <row r="398" spans="1:6" ht="26.25" thickBot="1" x14ac:dyDescent="0.25">
      <c r="A398" s="1008"/>
      <c r="B398" s="1009"/>
      <c r="C398" s="597" t="s">
        <v>1596</v>
      </c>
      <c r="D398" s="569">
        <v>4</v>
      </c>
      <c r="E398" s="1026"/>
    </row>
    <row r="399" spans="1:6" x14ac:dyDescent="0.2">
      <c r="A399" s="994" t="s">
        <v>163</v>
      </c>
      <c r="B399" s="990" t="s">
        <v>1328</v>
      </c>
      <c r="C399" s="573" t="s">
        <v>1330</v>
      </c>
      <c r="D399" s="563">
        <v>2</v>
      </c>
      <c r="E399" s="1025">
        <v>2</v>
      </c>
      <c r="F399" s="776" t="s">
        <v>360</v>
      </c>
    </row>
    <row r="400" spans="1:6" x14ac:dyDescent="0.2">
      <c r="A400" s="994"/>
      <c r="B400" s="990"/>
      <c r="C400" s="564" t="s">
        <v>1331</v>
      </c>
      <c r="D400" s="563">
        <v>2</v>
      </c>
      <c r="E400" s="1025"/>
      <c r="F400" s="777" t="s">
        <v>376</v>
      </c>
    </row>
    <row r="401" spans="1:7" x14ac:dyDescent="0.2">
      <c r="A401" s="994"/>
      <c r="B401" s="990"/>
      <c r="C401" s="564" t="s">
        <v>1332</v>
      </c>
      <c r="D401" s="563">
        <v>2</v>
      </c>
      <c r="E401" s="1025"/>
      <c r="F401" s="777" t="s">
        <v>163</v>
      </c>
    </row>
    <row r="402" spans="1:7" x14ac:dyDescent="0.2">
      <c r="A402" s="994"/>
      <c r="B402" s="990"/>
      <c r="C402" s="564" t="s">
        <v>1333</v>
      </c>
      <c r="D402" s="563">
        <v>2</v>
      </c>
      <c r="E402" s="1025"/>
      <c r="F402" s="777"/>
    </row>
    <row r="403" spans="1:7" x14ac:dyDescent="0.2">
      <c r="A403" s="994"/>
      <c r="B403" s="990"/>
      <c r="C403" s="564" t="s">
        <v>1334</v>
      </c>
      <c r="D403" s="563">
        <v>2</v>
      </c>
      <c r="E403" s="1025"/>
      <c r="F403" s="777"/>
    </row>
    <row r="404" spans="1:7" ht="13.5" thickBot="1" x14ac:dyDescent="0.25">
      <c r="A404" s="995"/>
      <c r="B404" s="1008"/>
      <c r="C404" s="566" t="s">
        <v>1335</v>
      </c>
      <c r="D404" s="569">
        <v>2</v>
      </c>
      <c r="E404" s="1026"/>
      <c r="F404" s="778"/>
      <c r="G404" s="779"/>
    </row>
    <row r="405" spans="1:7" ht="38.25" x14ac:dyDescent="0.2">
      <c r="A405" s="993" t="s">
        <v>164</v>
      </c>
      <c r="B405" s="989" t="s">
        <v>1336</v>
      </c>
      <c r="C405" s="573" t="s">
        <v>1817</v>
      </c>
      <c r="D405" s="561">
        <v>2</v>
      </c>
      <c r="E405" s="1024">
        <v>2</v>
      </c>
      <c r="F405" s="776"/>
      <c r="G405" s="779"/>
    </row>
    <row r="406" spans="1:7" ht="32.25" customHeight="1" x14ac:dyDescent="0.2">
      <c r="A406" s="994"/>
      <c r="B406" s="990"/>
      <c r="C406" s="564" t="s">
        <v>1818</v>
      </c>
      <c r="D406" s="563">
        <v>2</v>
      </c>
      <c r="E406" s="1025"/>
      <c r="F406" s="777"/>
      <c r="G406" s="779"/>
    </row>
    <row r="407" spans="1:7" ht="25.5" x14ac:dyDescent="0.2">
      <c r="A407" s="994"/>
      <c r="B407" s="990"/>
      <c r="C407" s="564" t="s">
        <v>1339</v>
      </c>
      <c r="D407" s="563">
        <v>2</v>
      </c>
      <c r="E407" s="1025"/>
      <c r="F407" s="777" t="s">
        <v>360</v>
      </c>
      <c r="G407" s="779"/>
    </row>
    <row r="408" spans="1:7" x14ac:dyDescent="0.2">
      <c r="A408" s="994"/>
      <c r="B408" s="990"/>
      <c r="C408" s="564" t="s">
        <v>1330</v>
      </c>
      <c r="D408" s="563">
        <v>2</v>
      </c>
      <c r="E408" s="1025"/>
      <c r="F408" s="777" t="s">
        <v>376</v>
      </c>
      <c r="G408" s="779"/>
    </row>
    <row r="409" spans="1:7" x14ac:dyDescent="0.2">
      <c r="A409" s="994"/>
      <c r="B409" s="990"/>
      <c r="C409" s="564" t="s">
        <v>1331</v>
      </c>
      <c r="D409" s="563">
        <v>2</v>
      </c>
      <c r="E409" s="1025"/>
      <c r="F409" s="777" t="s">
        <v>164</v>
      </c>
      <c r="G409" s="779"/>
    </row>
    <row r="410" spans="1:7" x14ac:dyDescent="0.2">
      <c r="A410" s="994"/>
      <c r="B410" s="990"/>
      <c r="C410" s="564" t="s">
        <v>1332</v>
      </c>
      <c r="D410" s="563">
        <v>2</v>
      </c>
      <c r="E410" s="1025"/>
      <c r="F410" s="777"/>
      <c r="G410" s="779"/>
    </row>
    <row r="411" spans="1:7" x14ac:dyDescent="0.2">
      <c r="A411" s="994"/>
      <c r="B411" s="990"/>
      <c r="C411" s="564" t="s">
        <v>1333</v>
      </c>
      <c r="D411" s="563">
        <v>2</v>
      </c>
      <c r="E411" s="1025"/>
      <c r="F411" s="777"/>
      <c r="G411" s="779"/>
    </row>
    <row r="412" spans="1:7" x14ac:dyDescent="0.2">
      <c r="A412" s="994"/>
      <c r="B412" s="990"/>
      <c r="C412" s="564" t="s">
        <v>1334</v>
      </c>
      <c r="D412" s="563">
        <v>2</v>
      </c>
      <c r="E412" s="1025"/>
      <c r="F412" s="777"/>
      <c r="G412" s="779"/>
    </row>
    <row r="413" spans="1:7" ht="13.5" thickBot="1" x14ac:dyDescent="0.25">
      <c r="A413" s="995"/>
      <c r="B413" s="1008"/>
      <c r="C413" s="566" t="s">
        <v>1335</v>
      </c>
      <c r="D413" s="569">
        <v>2</v>
      </c>
      <c r="E413" s="1026"/>
      <c r="F413" s="778"/>
    </row>
    <row r="414" spans="1:7" x14ac:dyDescent="0.2">
      <c r="A414" s="999" t="s">
        <v>165</v>
      </c>
      <c r="B414" s="989" t="s">
        <v>1340</v>
      </c>
      <c r="C414" s="573" t="s">
        <v>1341</v>
      </c>
      <c r="D414" s="598">
        <v>2</v>
      </c>
      <c r="E414" s="1024">
        <v>2</v>
      </c>
      <c r="F414" s="776"/>
    </row>
    <row r="415" spans="1:7" x14ac:dyDescent="0.2">
      <c r="A415" s="1000"/>
      <c r="B415" s="990"/>
      <c r="C415" s="564" t="s">
        <v>1342</v>
      </c>
      <c r="D415" s="563">
        <v>2</v>
      </c>
      <c r="E415" s="1025"/>
      <c r="F415" s="777"/>
    </row>
    <row r="416" spans="1:7" x14ac:dyDescent="0.2">
      <c r="A416" s="1000"/>
      <c r="B416" s="990"/>
      <c r="C416" s="564" t="s">
        <v>1343</v>
      </c>
      <c r="D416" s="563">
        <v>2</v>
      </c>
      <c r="E416" s="1025"/>
      <c r="F416" s="777"/>
    </row>
    <row r="417" spans="1:6" x14ac:dyDescent="0.2">
      <c r="A417" s="1000"/>
      <c r="B417" s="990"/>
      <c r="C417" s="564" t="s">
        <v>1344</v>
      </c>
      <c r="D417" s="563">
        <v>2</v>
      </c>
      <c r="E417" s="1025"/>
      <c r="F417" s="777"/>
    </row>
    <row r="418" spans="1:6" x14ac:dyDescent="0.2">
      <c r="A418" s="1000"/>
      <c r="B418" s="990"/>
      <c r="C418" s="564" t="s">
        <v>1345</v>
      </c>
      <c r="D418" s="563">
        <v>2</v>
      </c>
      <c r="E418" s="1025"/>
      <c r="F418" s="777"/>
    </row>
    <row r="419" spans="1:6" x14ac:dyDescent="0.2">
      <c r="A419" s="1000"/>
      <c r="B419" s="990"/>
      <c r="C419" s="564" t="s">
        <v>1346</v>
      </c>
      <c r="D419" s="563">
        <v>2</v>
      </c>
      <c r="E419" s="1025"/>
      <c r="F419" s="777"/>
    </row>
    <row r="420" spans="1:6" x14ac:dyDescent="0.2">
      <c r="A420" s="1000"/>
      <c r="B420" s="990"/>
      <c r="C420" s="564" t="s">
        <v>1347</v>
      </c>
      <c r="D420" s="563">
        <v>2</v>
      </c>
      <c r="E420" s="1025"/>
      <c r="F420" s="777" t="s">
        <v>360</v>
      </c>
    </row>
    <row r="421" spans="1:6" x14ac:dyDescent="0.2">
      <c r="A421" s="1000"/>
      <c r="B421" s="990"/>
      <c r="C421" s="564" t="s">
        <v>1348</v>
      </c>
      <c r="D421" s="563">
        <v>2</v>
      </c>
      <c r="E421" s="1025"/>
      <c r="F421" s="777" t="s">
        <v>376</v>
      </c>
    </row>
    <row r="422" spans="1:6" x14ac:dyDescent="0.2">
      <c r="A422" s="1000"/>
      <c r="B422" s="990"/>
      <c r="C422" s="564" t="s">
        <v>1349</v>
      </c>
      <c r="D422" s="563">
        <v>2</v>
      </c>
      <c r="E422" s="1025"/>
      <c r="F422" s="777" t="s">
        <v>165</v>
      </c>
    </row>
    <row r="423" spans="1:6" x14ac:dyDescent="0.2">
      <c r="A423" s="1000"/>
      <c r="B423" s="990"/>
      <c r="C423" s="564" t="s">
        <v>1350</v>
      </c>
      <c r="D423" s="563">
        <v>2</v>
      </c>
      <c r="E423" s="1025"/>
      <c r="F423" s="777"/>
    </row>
    <row r="424" spans="1:6" ht="25.5" x14ac:dyDescent="0.2">
      <c r="A424" s="1000"/>
      <c r="B424" s="990"/>
      <c r="C424" s="564" t="s">
        <v>1351</v>
      </c>
      <c r="D424" s="563">
        <v>2</v>
      </c>
      <c r="E424" s="1025"/>
      <c r="F424" s="777"/>
    </row>
    <row r="425" spans="1:6" x14ac:dyDescent="0.2">
      <c r="A425" s="1000"/>
      <c r="B425" s="990"/>
      <c r="C425" s="564" t="s">
        <v>1352</v>
      </c>
      <c r="D425" s="563">
        <v>2</v>
      </c>
      <c r="E425" s="1025"/>
      <c r="F425" s="777"/>
    </row>
    <row r="426" spans="1:6" x14ac:dyDescent="0.2">
      <c r="A426" s="1000"/>
      <c r="B426" s="990"/>
      <c r="C426" s="564" t="s">
        <v>1353</v>
      </c>
      <c r="D426" s="563">
        <v>2</v>
      </c>
      <c r="E426" s="1025"/>
      <c r="F426" s="777"/>
    </row>
    <row r="427" spans="1:6" x14ac:dyDescent="0.2">
      <c r="A427" s="1000"/>
      <c r="B427" s="990"/>
      <c r="C427" s="564" t="s">
        <v>1354</v>
      </c>
      <c r="D427" s="599">
        <v>2</v>
      </c>
      <c r="E427" s="1025"/>
      <c r="F427" s="777"/>
    </row>
    <row r="428" spans="1:6" x14ac:dyDescent="0.2">
      <c r="A428" s="1000"/>
      <c r="B428" s="990"/>
      <c r="C428" s="564" t="s">
        <v>1355</v>
      </c>
      <c r="D428" s="599">
        <v>2</v>
      </c>
      <c r="E428" s="1025"/>
      <c r="F428" s="777"/>
    </row>
    <row r="429" spans="1:6" ht="13.5" thickBot="1" x14ac:dyDescent="0.25">
      <c r="A429" s="1001"/>
      <c r="B429" s="1008"/>
      <c r="C429" s="726" t="s">
        <v>1356</v>
      </c>
      <c r="D429" s="569">
        <v>2</v>
      </c>
      <c r="E429" s="1026"/>
      <c r="F429" s="778"/>
    </row>
    <row r="430" spans="1:6" ht="15.75" customHeight="1" thickBot="1" x14ac:dyDescent="0.25">
      <c r="D430" s="722" t="s">
        <v>591</v>
      </c>
      <c r="E430" s="728">
        <f>SUM(E351:E429)</f>
        <v>93</v>
      </c>
    </row>
    <row r="431" spans="1:6" ht="13.5" thickBot="1" x14ac:dyDescent="0.25">
      <c r="A431" s="1010" t="s">
        <v>1357</v>
      </c>
      <c r="B431" s="1011"/>
      <c r="C431" s="737"/>
      <c r="D431" s="719"/>
      <c r="E431" s="719"/>
    </row>
    <row r="432" spans="1:6" x14ac:dyDescent="0.2">
      <c r="A432" s="993" t="s">
        <v>166</v>
      </c>
      <c r="B432" s="996" t="s">
        <v>1358</v>
      </c>
      <c r="C432" s="594" t="s">
        <v>1364</v>
      </c>
      <c r="D432" s="561">
        <v>1</v>
      </c>
      <c r="E432" s="1024">
        <v>10</v>
      </c>
    </row>
    <row r="433" spans="1:5" x14ac:dyDescent="0.2">
      <c r="A433" s="994"/>
      <c r="B433" s="997"/>
      <c r="C433" s="572" t="s">
        <v>1365</v>
      </c>
      <c r="D433" s="563">
        <v>2</v>
      </c>
      <c r="E433" s="1025"/>
    </row>
    <row r="434" spans="1:5" x14ac:dyDescent="0.2">
      <c r="A434" s="994"/>
      <c r="B434" s="997"/>
      <c r="C434" s="572" t="s">
        <v>1366</v>
      </c>
      <c r="D434" s="563">
        <v>1</v>
      </c>
      <c r="E434" s="1025"/>
    </row>
    <row r="435" spans="1:5" x14ac:dyDescent="0.2">
      <c r="A435" s="994"/>
      <c r="B435" s="997"/>
      <c r="C435" s="572" t="s">
        <v>1367</v>
      </c>
      <c r="D435" s="563">
        <v>1</v>
      </c>
      <c r="E435" s="1025"/>
    </row>
    <row r="436" spans="1:5" x14ac:dyDescent="0.2">
      <c r="A436" s="994"/>
      <c r="B436" s="997"/>
      <c r="C436" s="572" t="s">
        <v>1368</v>
      </c>
      <c r="D436" s="563">
        <v>2</v>
      </c>
      <c r="E436" s="1025"/>
    </row>
    <row r="437" spans="1:5" x14ac:dyDescent="0.2">
      <c r="A437" s="994"/>
      <c r="B437" s="997"/>
      <c r="C437" s="572" t="s">
        <v>1819</v>
      </c>
      <c r="D437" s="563">
        <v>2</v>
      </c>
      <c r="E437" s="1025"/>
    </row>
    <row r="438" spans="1:5" x14ac:dyDescent="0.2">
      <c r="A438" s="994"/>
      <c r="B438" s="997"/>
      <c r="C438" s="572" t="s">
        <v>1370</v>
      </c>
      <c r="D438" s="563">
        <v>1</v>
      </c>
      <c r="E438" s="1025"/>
    </row>
    <row r="439" spans="1:5" ht="13.5" thickBot="1" x14ac:dyDescent="0.25">
      <c r="A439" s="994"/>
      <c r="B439" s="997"/>
      <c r="C439" s="572" t="s">
        <v>1484</v>
      </c>
      <c r="D439" s="563">
        <v>0</v>
      </c>
      <c r="E439" s="1025"/>
    </row>
    <row r="440" spans="1:5" x14ac:dyDescent="0.2">
      <c r="A440" s="993" t="s">
        <v>167</v>
      </c>
      <c r="B440" s="996" t="s">
        <v>1359</v>
      </c>
      <c r="C440" s="600" t="s">
        <v>1167</v>
      </c>
      <c r="D440" s="571">
        <v>1</v>
      </c>
      <c r="E440" s="1024">
        <v>56</v>
      </c>
    </row>
    <row r="441" spans="1:5" ht="25.5" x14ac:dyDescent="0.2">
      <c r="A441" s="994"/>
      <c r="B441" s="997"/>
      <c r="C441" s="601" t="s">
        <v>1371</v>
      </c>
      <c r="D441" s="563">
        <v>1</v>
      </c>
      <c r="E441" s="1025"/>
    </row>
    <row r="442" spans="1:5" ht="38.25" x14ac:dyDescent="0.2">
      <c r="A442" s="994"/>
      <c r="B442" s="997"/>
      <c r="C442" s="601" t="s">
        <v>1372</v>
      </c>
      <c r="D442" s="563">
        <v>1</v>
      </c>
      <c r="E442" s="1025"/>
    </row>
    <row r="443" spans="1:5" x14ac:dyDescent="0.2">
      <c r="A443" s="994"/>
      <c r="B443" s="997"/>
      <c r="C443" s="601" t="s">
        <v>1257</v>
      </c>
      <c r="D443" s="563">
        <v>1</v>
      </c>
      <c r="E443" s="1025"/>
    </row>
    <row r="444" spans="1:5" ht="25.5" x14ac:dyDescent="0.2">
      <c r="A444" s="994"/>
      <c r="B444" s="997"/>
      <c r="C444" s="601" t="s">
        <v>1373</v>
      </c>
      <c r="D444" s="563">
        <v>1</v>
      </c>
      <c r="E444" s="1025"/>
    </row>
    <row r="445" spans="1:5" ht="25.5" x14ac:dyDescent="0.2">
      <c r="A445" s="994"/>
      <c r="B445" s="997"/>
      <c r="C445" s="601" t="s">
        <v>1374</v>
      </c>
      <c r="D445" s="563">
        <v>1</v>
      </c>
      <c r="E445" s="1025"/>
    </row>
    <row r="446" spans="1:5" ht="25.5" x14ac:dyDescent="0.2">
      <c r="A446" s="994"/>
      <c r="B446" s="997"/>
      <c r="C446" s="601" t="s">
        <v>1816</v>
      </c>
      <c r="D446" s="565">
        <v>1</v>
      </c>
      <c r="E446" s="1025"/>
    </row>
    <row r="447" spans="1:5" ht="51" x14ac:dyDescent="0.2">
      <c r="A447" s="994"/>
      <c r="B447" s="997"/>
      <c r="C447" s="601" t="s">
        <v>1820</v>
      </c>
      <c r="D447" s="563">
        <v>1</v>
      </c>
      <c r="E447" s="1025"/>
    </row>
    <row r="448" spans="1:5" ht="51" x14ac:dyDescent="0.2">
      <c r="A448" s="994"/>
      <c r="B448" s="997"/>
      <c r="C448" s="601" t="s">
        <v>1376</v>
      </c>
      <c r="D448" s="563">
        <v>1</v>
      </c>
      <c r="E448" s="1025"/>
    </row>
    <row r="449" spans="1:5" ht="51" x14ac:dyDescent="0.2">
      <c r="A449" s="994"/>
      <c r="B449" s="997"/>
      <c r="C449" s="601" t="s">
        <v>1377</v>
      </c>
      <c r="D449" s="563">
        <v>40</v>
      </c>
      <c r="E449" s="1025"/>
    </row>
    <row r="450" spans="1:5" ht="38.25" x14ac:dyDescent="0.2">
      <c r="A450" s="994"/>
      <c r="B450" s="997"/>
      <c r="C450" s="601" t="s">
        <v>1378</v>
      </c>
      <c r="D450" s="563">
        <v>1</v>
      </c>
      <c r="E450" s="1025"/>
    </row>
    <row r="451" spans="1:5" ht="41.25" customHeight="1" x14ac:dyDescent="0.2">
      <c r="A451" s="994"/>
      <c r="B451" s="997"/>
      <c r="C451" s="601" t="s">
        <v>1379</v>
      </c>
      <c r="D451" s="563">
        <v>1</v>
      </c>
      <c r="E451" s="1025"/>
    </row>
    <row r="452" spans="1:5" ht="63.75" x14ac:dyDescent="0.2">
      <c r="A452" s="994"/>
      <c r="B452" s="997"/>
      <c r="C452" s="601" t="s">
        <v>1380</v>
      </c>
      <c r="D452" s="563">
        <v>1</v>
      </c>
      <c r="E452" s="1025"/>
    </row>
    <row r="453" spans="1:5" ht="51" x14ac:dyDescent="0.2">
      <c r="A453" s="994"/>
      <c r="B453" s="997"/>
      <c r="C453" s="601" t="s">
        <v>1770</v>
      </c>
      <c r="D453" s="565">
        <v>1</v>
      </c>
      <c r="E453" s="1025"/>
    </row>
    <row r="454" spans="1:5" ht="51" x14ac:dyDescent="0.2">
      <c r="A454" s="994"/>
      <c r="B454" s="997"/>
      <c r="C454" s="601" t="s">
        <v>1212</v>
      </c>
      <c r="D454" s="563">
        <v>1</v>
      </c>
      <c r="E454" s="1025"/>
    </row>
    <row r="455" spans="1:5" ht="51" x14ac:dyDescent="0.2">
      <c r="A455" s="994"/>
      <c r="B455" s="997"/>
      <c r="C455" s="601" t="s">
        <v>1381</v>
      </c>
      <c r="D455" s="563">
        <v>1</v>
      </c>
      <c r="E455" s="1025"/>
    </row>
    <row r="456" spans="1:5" ht="38.25" x14ac:dyDescent="0.2">
      <c r="A456" s="994"/>
      <c r="B456" s="997"/>
      <c r="C456" s="601" t="s">
        <v>1821</v>
      </c>
      <c r="D456" s="563">
        <v>1</v>
      </c>
      <c r="E456" s="1025"/>
    </row>
    <row r="457" spans="1:5" ht="13.5" thickBot="1" x14ac:dyDescent="0.25">
      <c r="A457" s="994"/>
      <c r="B457" s="997"/>
      <c r="C457" s="602" t="s">
        <v>1484</v>
      </c>
      <c r="D457" s="563">
        <v>0</v>
      </c>
      <c r="E457" s="1025"/>
    </row>
    <row r="458" spans="1:5" x14ac:dyDescent="0.2">
      <c r="A458" s="993" t="s">
        <v>168</v>
      </c>
      <c r="B458" s="996" t="s">
        <v>1360</v>
      </c>
      <c r="C458" s="594" t="s">
        <v>571</v>
      </c>
      <c r="D458" s="720">
        <v>0</v>
      </c>
      <c r="E458" s="1024">
        <v>4</v>
      </c>
    </row>
    <row r="459" spans="1:5" x14ac:dyDescent="0.2">
      <c r="A459" s="994"/>
      <c r="B459" s="997"/>
      <c r="C459" s="724" t="s">
        <v>1608</v>
      </c>
      <c r="D459" s="721">
        <v>0</v>
      </c>
      <c r="E459" s="1025"/>
    </row>
    <row r="460" spans="1:5" ht="38.25" x14ac:dyDescent="0.2">
      <c r="A460" s="994"/>
      <c r="B460" s="997"/>
      <c r="C460" s="572" t="s">
        <v>1603</v>
      </c>
      <c r="D460" s="721">
        <v>0</v>
      </c>
      <c r="E460" s="1025"/>
    </row>
    <row r="461" spans="1:5" ht="38.25" x14ac:dyDescent="0.2">
      <c r="A461" s="994"/>
      <c r="B461" s="997"/>
      <c r="C461" s="572" t="s">
        <v>1604</v>
      </c>
      <c r="D461" s="563">
        <v>1</v>
      </c>
      <c r="E461" s="1025"/>
    </row>
    <row r="462" spans="1:5" ht="38.25" x14ac:dyDescent="0.2">
      <c r="A462" s="994"/>
      <c r="B462" s="997"/>
      <c r="C462" s="572" t="s">
        <v>1605</v>
      </c>
      <c r="D462" s="563">
        <v>2</v>
      </c>
      <c r="E462" s="1025"/>
    </row>
    <row r="463" spans="1:5" ht="38.25" x14ac:dyDescent="0.2">
      <c r="A463" s="994"/>
      <c r="B463" s="997"/>
      <c r="C463" s="572" t="s">
        <v>1606</v>
      </c>
      <c r="D463" s="563">
        <v>3</v>
      </c>
      <c r="E463" s="1025"/>
    </row>
    <row r="464" spans="1:5" ht="26.25" thickBot="1" x14ac:dyDescent="0.25">
      <c r="A464" s="994"/>
      <c r="B464" s="997"/>
      <c r="C464" s="572" t="s">
        <v>1607</v>
      </c>
      <c r="D464" s="563">
        <v>4</v>
      </c>
      <c r="E464" s="1025"/>
    </row>
    <row r="465" spans="1:5" x14ac:dyDescent="0.2">
      <c r="A465" s="989" t="s">
        <v>169</v>
      </c>
      <c r="B465" s="991" t="s">
        <v>1361</v>
      </c>
      <c r="C465" s="594" t="s">
        <v>571</v>
      </c>
      <c r="D465" s="720">
        <v>0</v>
      </c>
      <c r="E465" s="1024">
        <v>4</v>
      </c>
    </row>
    <row r="466" spans="1:5" x14ac:dyDescent="0.2">
      <c r="A466" s="990"/>
      <c r="B466" s="992"/>
      <c r="C466" s="721" t="s">
        <v>1601</v>
      </c>
      <c r="D466" s="721">
        <v>0</v>
      </c>
      <c r="E466" s="1025"/>
    </row>
    <row r="467" spans="1:5" ht="38.25" x14ac:dyDescent="0.2">
      <c r="A467" s="990"/>
      <c r="B467" s="992"/>
      <c r="C467" s="572" t="s">
        <v>1597</v>
      </c>
      <c r="D467" s="721">
        <v>0</v>
      </c>
      <c r="E467" s="1025"/>
    </row>
    <row r="468" spans="1:5" ht="38.25" x14ac:dyDescent="0.2">
      <c r="A468" s="990"/>
      <c r="B468" s="992"/>
      <c r="C468" s="572" t="s">
        <v>1598</v>
      </c>
      <c r="D468" s="563">
        <v>1</v>
      </c>
      <c r="E468" s="1025"/>
    </row>
    <row r="469" spans="1:5" ht="38.25" x14ac:dyDescent="0.2">
      <c r="A469" s="990"/>
      <c r="B469" s="992"/>
      <c r="C469" s="572" t="s">
        <v>1599</v>
      </c>
      <c r="D469" s="563">
        <v>2</v>
      </c>
      <c r="E469" s="1025"/>
    </row>
    <row r="470" spans="1:5" ht="25.5" x14ac:dyDescent="0.2">
      <c r="A470" s="990"/>
      <c r="B470" s="992"/>
      <c r="C470" s="572" t="s">
        <v>1600</v>
      </c>
      <c r="D470" s="563">
        <v>3</v>
      </c>
      <c r="E470" s="1025"/>
    </row>
    <row r="471" spans="1:5" ht="26.25" thickBot="1" x14ac:dyDescent="0.25">
      <c r="A471" s="1008"/>
      <c r="B471" s="1009"/>
      <c r="C471" s="597" t="s">
        <v>1602</v>
      </c>
      <c r="D471" s="563">
        <v>4</v>
      </c>
      <c r="E471" s="1025"/>
    </row>
    <row r="472" spans="1:5" ht="15.75" customHeight="1" thickBot="1" x14ac:dyDescent="0.25">
      <c r="D472" s="722" t="s">
        <v>591</v>
      </c>
      <c r="E472" s="728">
        <f>SUM(E432:E471)</f>
        <v>74</v>
      </c>
    </row>
    <row r="473" spans="1:5" ht="13.5" thickBot="1" x14ac:dyDescent="0.25">
      <c r="A473" s="718" t="s">
        <v>799</v>
      </c>
      <c r="B473" s="718"/>
      <c r="C473" s="718"/>
      <c r="D473" s="719"/>
      <c r="E473" s="738"/>
    </row>
    <row r="474" spans="1:5" x14ac:dyDescent="0.2">
      <c r="A474" s="1018" t="s">
        <v>387</v>
      </c>
      <c r="B474" s="996" t="s">
        <v>1383</v>
      </c>
      <c r="C474" s="720" t="s">
        <v>571</v>
      </c>
      <c r="D474" s="720">
        <v>0</v>
      </c>
      <c r="E474" s="1024">
        <v>3</v>
      </c>
    </row>
    <row r="475" spans="1:5" ht="42" customHeight="1" x14ac:dyDescent="0.2">
      <c r="A475" s="1019"/>
      <c r="B475" s="997"/>
      <c r="C475" s="610" t="s">
        <v>1609</v>
      </c>
      <c r="D475" s="574">
        <v>3</v>
      </c>
      <c r="E475" s="1025"/>
    </row>
    <row r="476" spans="1:5" ht="51" x14ac:dyDescent="0.2">
      <c r="A476" s="1019"/>
      <c r="B476" s="997"/>
      <c r="C476" s="610" t="s">
        <v>1610</v>
      </c>
      <c r="D476" s="574">
        <v>2</v>
      </c>
      <c r="E476" s="1025"/>
    </row>
    <row r="477" spans="1:5" ht="51" x14ac:dyDescent="0.2">
      <c r="A477" s="1019"/>
      <c r="B477" s="997"/>
      <c r="C477" s="610" t="s">
        <v>1611</v>
      </c>
      <c r="D477" s="574">
        <v>1</v>
      </c>
      <c r="E477" s="1025"/>
    </row>
    <row r="478" spans="1:5" x14ac:dyDescent="0.2">
      <c r="A478" s="1019"/>
      <c r="B478" s="997"/>
      <c r="C478" s="614" t="s">
        <v>1484</v>
      </c>
      <c r="D478" s="563">
        <v>0</v>
      </c>
      <c r="E478" s="1025"/>
    </row>
    <row r="479" spans="1:5" ht="13.5" thickBot="1" x14ac:dyDescent="0.25">
      <c r="A479" s="1020"/>
      <c r="B479" s="998"/>
      <c r="C479" s="568" t="s">
        <v>706</v>
      </c>
      <c r="D479" s="569">
        <v>0</v>
      </c>
      <c r="E479" s="1026"/>
    </row>
    <row r="480" spans="1:5" ht="13.5" thickBot="1" x14ac:dyDescent="0.25">
      <c r="D480" s="722" t="s">
        <v>358</v>
      </c>
      <c r="E480" s="728">
        <f>SUM(E474)</f>
        <v>3</v>
      </c>
    </row>
  </sheetData>
  <sheetProtection password="8657" sheet="1" objects="1" scenarios="1" formatCells="0" formatColumns="0" formatRows="0"/>
  <mergeCells count="170">
    <mergeCell ref="E145:E150"/>
    <mergeCell ref="E151:E156"/>
    <mergeCell ref="E294:E299"/>
    <mergeCell ref="E300:E306"/>
    <mergeCell ref="E307:E313"/>
    <mergeCell ref="E314:E320"/>
    <mergeCell ref="E321:E327"/>
    <mergeCell ref="E328:E334"/>
    <mergeCell ref="E335:E341"/>
    <mergeCell ref="E257:E263"/>
    <mergeCell ref="E264:E270"/>
    <mergeCell ref="E273:E279"/>
    <mergeCell ref="E223:E229"/>
    <mergeCell ref="E230:E234"/>
    <mergeCell ref="E238:E242"/>
    <mergeCell ref="E243:E256"/>
    <mergeCell ref="E157:E164"/>
    <mergeCell ref="E165:E170"/>
    <mergeCell ref="E171:E177"/>
    <mergeCell ref="E178:E184"/>
    <mergeCell ref="E188:E192"/>
    <mergeCell ref="E195:E201"/>
    <mergeCell ref="E202:E215"/>
    <mergeCell ref="E216:E222"/>
    <mergeCell ref="E342:E348"/>
    <mergeCell ref="E280:E293"/>
    <mergeCell ref="E351:E355"/>
    <mergeCell ref="E465:E471"/>
    <mergeCell ref="E474:E479"/>
    <mergeCell ref="E356:E376"/>
    <mergeCell ref="E385:E391"/>
    <mergeCell ref="E392:E398"/>
    <mergeCell ref="E399:E404"/>
    <mergeCell ref="E405:E413"/>
    <mergeCell ref="E414:E429"/>
    <mergeCell ref="E432:E439"/>
    <mergeCell ref="E440:E457"/>
    <mergeCell ref="E458:E464"/>
    <mergeCell ref="E377:E380"/>
    <mergeCell ref="E381:E384"/>
    <mergeCell ref="A1:D1"/>
    <mergeCell ref="A68:A74"/>
    <mergeCell ref="B68:B74"/>
    <mergeCell ref="A75:A87"/>
    <mergeCell ref="B75:B87"/>
    <mergeCell ref="A55:A60"/>
    <mergeCell ref="B55:B60"/>
    <mergeCell ref="A5:A11"/>
    <mergeCell ref="A29:A41"/>
    <mergeCell ref="B29:B41"/>
    <mergeCell ref="B12:B28"/>
    <mergeCell ref="A12:A28"/>
    <mergeCell ref="B5:B11"/>
    <mergeCell ref="A42:A48"/>
    <mergeCell ref="B42:B48"/>
    <mergeCell ref="A49:A54"/>
    <mergeCell ref="B49:B54"/>
    <mergeCell ref="E139:E144"/>
    <mergeCell ref="A125:A138"/>
    <mergeCell ref="B125:B138"/>
    <mergeCell ref="B118:B124"/>
    <mergeCell ref="A139:A144"/>
    <mergeCell ref="E5:E11"/>
    <mergeCell ref="E12:E28"/>
    <mergeCell ref="E29:E41"/>
    <mergeCell ref="E42:E48"/>
    <mergeCell ref="E49:E54"/>
    <mergeCell ref="E61:E65"/>
    <mergeCell ref="E68:E74"/>
    <mergeCell ref="E75:E87"/>
    <mergeCell ref="E88:E93"/>
    <mergeCell ref="E55:E60"/>
    <mergeCell ref="A101:A107"/>
    <mergeCell ref="B101:B107"/>
    <mergeCell ref="A108:A115"/>
    <mergeCell ref="B108:B115"/>
    <mergeCell ref="E94:E100"/>
    <mergeCell ref="E101:E107"/>
    <mergeCell ref="E108:E115"/>
    <mergeCell ref="E118:E124"/>
    <mergeCell ref="E125:E138"/>
    <mergeCell ref="A145:A150"/>
    <mergeCell ref="B145:B150"/>
    <mergeCell ref="B195:B201"/>
    <mergeCell ref="A88:A93"/>
    <mergeCell ref="B88:B93"/>
    <mergeCell ref="A94:A100"/>
    <mergeCell ref="B94:B100"/>
    <mergeCell ref="B61:B65"/>
    <mergeCell ref="A61:A65"/>
    <mergeCell ref="A151:A156"/>
    <mergeCell ref="B151:B156"/>
    <mergeCell ref="A157:A164"/>
    <mergeCell ref="B157:B164"/>
    <mergeCell ref="A118:A124"/>
    <mergeCell ref="B139:B144"/>
    <mergeCell ref="A465:A471"/>
    <mergeCell ref="B465:B471"/>
    <mergeCell ref="A474:A479"/>
    <mergeCell ref="A458:A464"/>
    <mergeCell ref="B458:B464"/>
    <mergeCell ref="A356:A376"/>
    <mergeCell ref="B356:B376"/>
    <mergeCell ref="A385:A391"/>
    <mergeCell ref="B385:B391"/>
    <mergeCell ref="A381:A384"/>
    <mergeCell ref="B381:B384"/>
    <mergeCell ref="A377:A380"/>
    <mergeCell ref="B377:B380"/>
    <mergeCell ref="B474:B479"/>
    <mergeCell ref="A414:A429"/>
    <mergeCell ref="B414:B429"/>
    <mergeCell ref="A432:A439"/>
    <mergeCell ref="B432:B439"/>
    <mergeCell ref="B328:B334"/>
    <mergeCell ref="B257:B263"/>
    <mergeCell ref="A165:A170"/>
    <mergeCell ref="B165:B170"/>
    <mergeCell ref="A171:A177"/>
    <mergeCell ref="B171:B177"/>
    <mergeCell ref="A178:A184"/>
    <mergeCell ref="B178:B184"/>
    <mergeCell ref="A230:A234"/>
    <mergeCell ref="B230:B234"/>
    <mergeCell ref="B188:B192"/>
    <mergeCell ref="A188:A192"/>
    <mergeCell ref="A223:A229"/>
    <mergeCell ref="B223:B229"/>
    <mergeCell ref="A202:A215"/>
    <mergeCell ref="B202:B215"/>
    <mergeCell ref="A216:A222"/>
    <mergeCell ref="B307:B313"/>
    <mergeCell ref="A300:A306"/>
    <mergeCell ref="B300:B306"/>
    <mergeCell ref="A307:A313"/>
    <mergeCell ref="B321:B327"/>
    <mergeCell ref="A328:A334"/>
    <mergeCell ref="A195:A201"/>
    <mergeCell ref="B351:B355"/>
    <mergeCell ref="A342:A348"/>
    <mergeCell ref="B342:B348"/>
    <mergeCell ref="A335:A341"/>
    <mergeCell ref="A440:A457"/>
    <mergeCell ref="B440:B457"/>
    <mergeCell ref="A392:A398"/>
    <mergeCell ref="B392:B398"/>
    <mergeCell ref="A399:A404"/>
    <mergeCell ref="B399:B404"/>
    <mergeCell ref="B335:B341"/>
    <mergeCell ref="A431:B431"/>
    <mergeCell ref="A405:A413"/>
    <mergeCell ref="B405:B413"/>
    <mergeCell ref="A351:A355"/>
    <mergeCell ref="A314:A320"/>
    <mergeCell ref="B314:B320"/>
    <mergeCell ref="A321:A327"/>
    <mergeCell ref="B216:B222"/>
    <mergeCell ref="A280:A293"/>
    <mergeCell ref="B280:B293"/>
    <mergeCell ref="A294:A299"/>
    <mergeCell ref="B294:B299"/>
    <mergeCell ref="A273:A279"/>
    <mergeCell ref="B273:B279"/>
    <mergeCell ref="A264:A270"/>
    <mergeCell ref="B264:B270"/>
    <mergeCell ref="A238:A242"/>
    <mergeCell ref="B238:B242"/>
    <mergeCell ref="A243:A256"/>
    <mergeCell ref="B243:B256"/>
    <mergeCell ref="A257:A263"/>
  </mergeCells>
  <dataValidations count="1">
    <dataValidation allowBlank="1" showErrorMessage="1" sqref="C75"/>
  </dataValidations>
  <pageMargins left="0.70866141732283472" right="0.70866141732283472" top="0.74803149606299213" bottom="0.74803149606299213" header="0.31496062992125984" footer="0.31496062992125984"/>
  <pageSetup paperSize="9" scale="54" fitToHeight="1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5"/>
  <sheetViews>
    <sheetView zoomScale="110" zoomScaleNormal="110" workbookViewId="0">
      <selection activeCell="H14" sqref="H14"/>
    </sheetView>
  </sheetViews>
  <sheetFormatPr baseColWidth="10" defaultColWidth="9.140625" defaultRowHeight="12.75" x14ac:dyDescent="0.2"/>
  <cols>
    <col min="1" max="1" width="12.5703125" style="745" customWidth="1"/>
    <col min="2" max="2" width="30.7109375" style="745" customWidth="1"/>
    <col min="3" max="3" width="72.5703125" style="64" customWidth="1"/>
    <col min="4" max="4" width="32" style="746" customWidth="1"/>
    <col min="5" max="5" width="9.140625" style="400"/>
    <col min="6" max="6" width="9.140625" style="772"/>
    <col min="7" max="83" width="9.140625" style="488"/>
    <col min="84" max="16384" width="9.140625" style="400"/>
  </cols>
  <sheetData>
    <row r="1" spans="1:83" ht="20.25" x14ac:dyDescent="0.3">
      <c r="A1" s="1031" t="s">
        <v>2016</v>
      </c>
      <c r="B1" s="1031"/>
      <c r="C1" s="1031"/>
      <c r="D1" s="1031"/>
    </row>
    <row r="2" spans="1:83" x14ac:dyDescent="0.2">
      <c r="A2" s="408" t="s">
        <v>553</v>
      </c>
      <c r="B2" s="409" t="s">
        <v>1684</v>
      </c>
      <c r="C2" s="410" t="s">
        <v>1686</v>
      </c>
      <c r="D2" s="410" t="s">
        <v>591</v>
      </c>
      <c r="E2" s="411"/>
    </row>
    <row r="3" spans="1:83" s="29" customFormat="1" ht="13.5" thickBot="1" x14ac:dyDescent="0.25">
      <c r="A3" s="27"/>
      <c r="B3" s="27"/>
      <c r="C3" s="64"/>
      <c r="D3" s="65"/>
      <c r="F3" s="767"/>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row>
    <row r="4" spans="1:83" ht="38.25" customHeight="1" x14ac:dyDescent="0.2">
      <c r="A4" s="1035" t="s">
        <v>2017</v>
      </c>
      <c r="B4" s="1032" t="s">
        <v>2019</v>
      </c>
      <c r="C4" s="740" t="s">
        <v>1388</v>
      </c>
      <c r="D4" s="741">
        <v>4</v>
      </c>
    </row>
    <row r="5" spans="1:83" x14ac:dyDescent="0.2">
      <c r="A5" s="1036"/>
      <c r="B5" s="1033"/>
      <c r="C5" s="470" t="s">
        <v>1389</v>
      </c>
      <c r="D5" s="742">
        <v>2</v>
      </c>
    </row>
    <row r="6" spans="1:83" x14ac:dyDescent="0.2">
      <c r="A6" s="1036"/>
      <c r="B6" s="1033"/>
      <c r="C6" s="470" t="s">
        <v>1390</v>
      </c>
      <c r="D6" s="742">
        <v>3</v>
      </c>
    </row>
    <row r="7" spans="1:83" x14ac:dyDescent="0.2">
      <c r="A7" s="1036"/>
      <c r="B7" s="1033"/>
      <c r="C7" s="470" t="s">
        <v>1391</v>
      </c>
      <c r="D7" s="742">
        <v>2</v>
      </c>
    </row>
    <row r="8" spans="1:83" x14ac:dyDescent="0.2">
      <c r="A8" s="1036"/>
      <c r="B8" s="1033"/>
      <c r="C8" s="470" t="s">
        <v>1392</v>
      </c>
      <c r="D8" s="742">
        <v>2</v>
      </c>
    </row>
    <row r="9" spans="1:83" ht="25.5" x14ac:dyDescent="0.2">
      <c r="A9" s="1036"/>
      <c r="B9" s="1033"/>
      <c r="C9" s="470" t="s">
        <v>1393</v>
      </c>
      <c r="D9" s="742">
        <v>2</v>
      </c>
    </row>
    <row r="10" spans="1:83" x14ac:dyDescent="0.2">
      <c r="A10" s="1036"/>
      <c r="B10" s="1033"/>
      <c r="C10" s="470" t="s">
        <v>1394</v>
      </c>
      <c r="D10" s="742">
        <v>2</v>
      </c>
    </row>
    <row r="11" spans="1:83" x14ac:dyDescent="0.2">
      <c r="A11" s="1036"/>
      <c r="B11" s="1033"/>
      <c r="C11" s="470" t="s">
        <v>1395</v>
      </c>
      <c r="D11" s="742">
        <v>4</v>
      </c>
    </row>
    <row r="12" spans="1:83" x14ac:dyDescent="0.2">
      <c r="A12" s="1036"/>
      <c r="B12" s="1033"/>
      <c r="C12" s="470" t="s">
        <v>1396</v>
      </c>
      <c r="D12" s="742">
        <v>2</v>
      </c>
    </row>
    <row r="13" spans="1:83" x14ac:dyDescent="0.2">
      <c r="A13" s="1036"/>
      <c r="B13" s="1033"/>
      <c r="C13" s="470" t="s">
        <v>1397</v>
      </c>
      <c r="D13" s="742">
        <v>1</v>
      </c>
    </row>
    <row r="14" spans="1:83" ht="25.5" x14ac:dyDescent="0.2">
      <c r="A14" s="1036"/>
      <c r="B14" s="1033"/>
      <c r="C14" s="470" t="s">
        <v>1398</v>
      </c>
      <c r="D14" s="742">
        <v>2</v>
      </c>
    </row>
    <row r="15" spans="1:83" x14ac:dyDescent="0.2">
      <c r="A15" s="1036"/>
      <c r="B15" s="1033"/>
      <c r="C15" s="470" t="s">
        <v>1399</v>
      </c>
      <c r="D15" s="742">
        <v>2</v>
      </c>
    </row>
    <row r="16" spans="1:83" x14ac:dyDescent="0.2">
      <c r="A16" s="1036"/>
      <c r="B16" s="1033"/>
      <c r="C16" s="470" t="s">
        <v>1400</v>
      </c>
      <c r="D16" s="742">
        <v>2</v>
      </c>
    </row>
    <row r="17" spans="1:6" x14ac:dyDescent="0.2">
      <c r="A17" s="1036"/>
      <c r="B17" s="1033"/>
      <c r="C17" s="470" t="s">
        <v>1401</v>
      </c>
      <c r="D17" s="742">
        <v>3</v>
      </c>
    </row>
    <row r="18" spans="1:6" x14ac:dyDescent="0.2">
      <c r="A18" s="1036"/>
      <c r="B18" s="1033"/>
      <c r="C18" s="470" t="s">
        <v>1402</v>
      </c>
      <c r="D18" s="742">
        <v>3</v>
      </c>
    </row>
    <row r="19" spans="1:6" ht="13.5" thickBot="1" x14ac:dyDescent="0.25">
      <c r="A19" s="1037"/>
      <c r="B19" s="1034"/>
      <c r="C19" s="743" t="s">
        <v>1403</v>
      </c>
      <c r="D19" s="744">
        <v>4</v>
      </c>
    </row>
    <row r="20" spans="1:6" ht="13.5" thickBot="1" x14ac:dyDescent="0.25"/>
    <row r="21" spans="1:6" ht="25.5" x14ac:dyDescent="0.2">
      <c r="A21" s="1035" t="s">
        <v>1404</v>
      </c>
      <c r="B21" s="1032" t="s">
        <v>1405</v>
      </c>
      <c r="C21" s="740" t="s">
        <v>1406</v>
      </c>
      <c r="D21" s="741">
        <v>1</v>
      </c>
    </row>
    <row r="22" spans="1:6" ht="25.5" x14ac:dyDescent="0.2">
      <c r="A22" s="1036"/>
      <c r="B22" s="1033"/>
      <c r="C22" s="470" t="s">
        <v>1407</v>
      </c>
      <c r="D22" s="742">
        <v>2</v>
      </c>
    </row>
    <row r="23" spans="1:6" ht="25.5" x14ac:dyDescent="0.2">
      <c r="A23" s="1036"/>
      <c r="B23" s="1033"/>
      <c r="C23" s="470" t="s">
        <v>1408</v>
      </c>
      <c r="D23" s="742">
        <v>1</v>
      </c>
    </row>
    <row r="24" spans="1:6" x14ac:dyDescent="0.2">
      <c r="A24" s="1036"/>
      <c r="B24" s="1033"/>
      <c r="C24" s="470" t="s">
        <v>1409</v>
      </c>
      <c r="D24" s="742">
        <v>1</v>
      </c>
    </row>
    <row r="25" spans="1:6" x14ac:dyDescent="0.2">
      <c r="A25" s="1036"/>
      <c r="B25" s="1033"/>
      <c r="C25" s="470" t="s">
        <v>1410</v>
      </c>
      <c r="D25" s="742">
        <v>1</v>
      </c>
    </row>
    <row r="26" spans="1:6" x14ac:dyDescent="0.2">
      <c r="A26" s="1036"/>
      <c r="B26" s="1033"/>
      <c r="C26" s="470" t="s">
        <v>1411</v>
      </c>
      <c r="D26" s="742">
        <v>2</v>
      </c>
    </row>
    <row r="27" spans="1:6" ht="25.5" x14ac:dyDescent="0.2">
      <c r="A27" s="1036"/>
      <c r="B27" s="1033"/>
      <c r="C27" s="470" t="s">
        <v>1412</v>
      </c>
      <c r="D27" s="742">
        <v>2</v>
      </c>
    </row>
    <row r="28" spans="1:6" x14ac:dyDescent="0.2">
      <c r="A28" s="1036"/>
      <c r="B28" s="1033"/>
      <c r="C28" s="64" t="s">
        <v>1413</v>
      </c>
      <c r="D28" s="742">
        <v>1</v>
      </c>
    </row>
    <row r="29" spans="1:6" x14ac:dyDescent="0.2">
      <c r="A29" s="1036"/>
      <c r="B29" s="1033"/>
      <c r="C29" s="470" t="s">
        <v>1773</v>
      </c>
      <c r="D29" s="742">
        <v>2</v>
      </c>
    </row>
    <row r="30" spans="1:6" x14ac:dyDescent="0.2">
      <c r="A30" s="1036"/>
      <c r="B30" s="1033"/>
      <c r="C30" s="470" t="s">
        <v>1414</v>
      </c>
      <c r="D30" s="742">
        <v>1</v>
      </c>
      <c r="F30" s="780"/>
    </row>
    <row r="31" spans="1:6" x14ac:dyDescent="0.2">
      <c r="A31" s="1036"/>
      <c r="B31" s="1033"/>
      <c r="C31" s="470" t="s">
        <v>1415</v>
      </c>
      <c r="D31" s="742">
        <v>2</v>
      </c>
    </row>
    <row r="32" spans="1:6" ht="25.5" x14ac:dyDescent="0.2">
      <c r="A32" s="1036"/>
      <c r="B32" s="1033"/>
      <c r="C32" s="470" t="s">
        <v>1416</v>
      </c>
      <c r="D32" s="742">
        <v>2</v>
      </c>
    </row>
    <row r="33" spans="1:4" ht="25.5" x14ac:dyDescent="0.2">
      <c r="A33" s="1036"/>
      <c r="B33" s="1033"/>
      <c r="C33" s="470" t="s">
        <v>1774</v>
      </c>
      <c r="D33" s="742">
        <v>2</v>
      </c>
    </row>
    <row r="34" spans="1:4" ht="38.25" x14ac:dyDescent="0.2">
      <c r="A34" s="1036"/>
      <c r="B34" s="1033"/>
      <c r="C34" s="470" t="s">
        <v>1872</v>
      </c>
      <c r="D34" s="742">
        <v>2</v>
      </c>
    </row>
    <row r="35" spans="1:4" ht="25.5" x14ac:dyDescent="0.2">
      <c r="A35" s="1036"/>
      <c r="B35" s="1033"/>
      <c r="C35" s="470" t="s">
        <v>1775</v>
      </c>
      <c r="D35" s="742">
        <v>2</v>
      </c>
    </row>
    <row r="36" spans="1:4" ht="25.5" x14ac:dyDescent="0.2">
      <c r="A36" s="1036"/>
      <c r="B36" s="1033"/>
      <c r="C36" s="470" t="s">
        <v>1417</v>
      </c>
      <c r="D36" s="742">
        <v>2</v>
      </c>
    </row>
    <row r="37" spans="1:4" x14ac:dyDescent="0.2">
      <c r="A37" s="1036"/>
      <c r="B37" s="1033"/>
      <c r="C37" s="470" t="s">
        <v>1418</v>
      </c>
      <c r="D37" s="742">
        <v>2</v>
      </c>
    </row>
    <row r="38" spans="1:4" ht="25.5" x14ac:dyDescent="0.2">
      <c r="A38" s="1036"/>
      <c r="B38" s="1033"/>
      <c r="C38" s="470" t="s">
        <v>1419</v>
      </c>
      <c r="D38" s="742">
        <v>2</v>
      </c>
    </row>
    <row r="39" spans="1:4" ht="38.25" x14ac:dyDescent="0.2">
      <c r="A39" s="1036"/>
      <c r="B39" s="1033"/>
      <c r="C39" s="470" t="s">
        <v>1776</v>
      </c>
      <c r="D39" s="742">
        <v>4</v>
      </c>
    </row>
    <row r="40" spans="1:4" ht="25.5" x14ac:dyDescent="0.2">
      <c r="A40" s="1036"/>
      <c r="B40" s="1033"/>
      <c r="C40" s="470" t="s">
        <v>1420</v>
      </c>
      <c r="D40" s="742">
        <v>4</v>
      </c>
    </row>
    <row r="41" spans="1:4" x14ac:dyDescent="0.2">
      <c r="A41" s="1036"/>
      <c r="B41" s="1033"/>
      <c r="C41" s="470" t="s">
        <v>1421</v>
      </c>
      <c r="D41" s="742">
        <v>1</v>
      </c>
    </row>
    <row r="42" spans="1:4" ht="13.5" thickBot="1" x14ac:dyDescent="0.25">
      <c r="A42" s="1037"/>
      <c r="B42" s="1034"/>
      <c r="C42" s="743" t="s">
        <v>1422</v>
      </c>
      <c r="D42" s="744">
        <v>1</v>
      </c>
    </row>
    <row r="43" spans="1:4" ht="13.5" thickBot="1" x14ac:dyDescent="0.25"/>
    <row r="44" spans="1:4" x14ac:dyDescent="0.2">
      <c r="A44" s="1035" t="s">
        <v>1423</v>
      </c>
      <c r="B44" s="1032" t="s">
        <v>2020</v>
      </c>
      <c r="C44" s="740" t="s">
        <v>1424</v>
      </c>
      <c r="D44" s="741">
        <v>2</v>
      </c>
    </row>
    <row r="45" spans="1:4" x14ac:dyDescent="0.2">
      <c r="A45" s="1036"/>
      <c r="B45" s="1033"/>
      <c r="C45" s="470" t="s">
        <v>1425</v>
      </c>
      <c r="D45" s="742">
        <v>5</v>
      </c>
    </row>
    <row r="46" spans="1:4" x14ac:dyDescent="0.2">
      <c r="A46" s="1036"/>
      <c r="B46" s="1033"/>
      <c r="C46" s="470" t="s">
        <v>1777</v>
      </c>
      <c r="D46" s="742">
        <v>3</v>
      </c>
    </row>
    <row r="47" spans="1:4" ht="25.5" x14ac:dyDescent="0.2">
      <c r="A47" s="1036"/>
      <c r="B47" s="1033"/>
      <c r="C47" s="470" t="s">
        <v>1426</v>
      </c>
      <c r="D47" s="742">
        <v>3</v>
      </c>
    </row>
    <row r="48" spans="1:4" ht="25.5" x14ac:dyDescent="0.2">
      <c r="A48" s="1036"/>
      <c r="B48" s="1033"/>
      <c r="C48" s="470" t="s">
        <v>1427</v>
      </c>
      <c r="D48" s="742">
        <v>3</v>
      </c>
    </row>
    <row r="49" spans="1:4" ht="25.5" x14ac:dyDescent="0.2">
      <c r="A49" s="1036"/>
      <c r="B49" s="1033"/>
      <c r="C49" s="470" t="s">
        <v>1428</v>
      </c>
      <c r="D49" s="742">
        <v>3</v>
      </c>
    </row>
    <row r="50" spans="1:4" x14ac:dyDescent="0.2">
      <c r="A50" s="1036"/>
      <c r="B50" s="1033"/>
      <c r="C50" s="470" t="s">
        <v>1429</v>
      </c>
      <c r="D50" s="742">
        <v>7</v>
      </c>
    </row>
    <row r="51" spans="1:4" x14ac:dyDescent="0.2">
      <c r="A51" s="1036"/>
      <c r="B51" s="1033"/>
      <c r="C51" s="470" t="s">
        <v>1430</v>
      </c>
      <c r="D51" s="742">
        <v>3</v>
      </c>
    </row>
    <row r="52" spans="1:4" x14ac:dyDescent="0.2">
      <c r="A52" s="1036"/>
      <c r="B52" s="1033"/>
      <c r="C52" s="470" t="s">
        <v>1431</v>
      </c>
      <c r="D52" s="742">
        <v>2</v>
      </c>
    </row>
    <row r="53" spans="1:4" x14ac:dyDescent="0.2">
      <c r="A53" s="1036"/>
      <c r="B53" s="1033"/>
      <c r="C53" s="470" t="s">
        <v>1432</v>
      </c>
      <c r="D53" s="742">
        <v>3</v>
      </c>
    </row>
    <row r="54" spans="1:4" ht="25.5" x14ac:dyDescent="0.2">
      <c r="A54" s="1036"/>
      <c r="B54" s="1033"/>
      <c r="C54" s="470" t="s">
        <v>1433</v>
      </c>
      <c r="D54" s="742">
        <v>2</v>
      </c>
    </row>
    <row r="55" spans="1:4" ht="25.5" x14ac:dyDescent="0.2">
      <c r="A55" s="1036"/>
      <c r="B55" s="1033"/>
      <c r="C55" s="470" t="s">
        <v>1434</v>
      </c>
      <c r="D55" s="742">
        <v>3</v>
      </c>
    </row>
    <row r="56" spans="1:4" ht="26.25" thickBot="1" x14ac:dyDescent="0.25">
      <c r="A56" s="1037"/>
      <c r="B56" s="1034"/>
      <c r="C56" s="743" t="s">
        <v>1778</v>
      </c>
      <c r="D56" s="744">
        <v>1</v>
      </c>
    </row>
    <row r="57" spans="1:4" ht="13.5" thickBot="1" x14ac:dyDescent="0.25"/>
    <row r="58" spans="1:4" ht="25.5" x14ac:dyDescent="0.2">
      <c r="A58" s="1035" t="s">
        <v>1435</v>
      </c>
      <c r="B58" s="1032" t="s">
        <v>1436</v>
      </c>
      <c r="C58" s="740" t="s">
        <v>1438</v>
      </c>
      <c r="D58" s="741">
        <v>6</v>
      </c>
    </row>
    <row r="59" spans="1:4" ht="25.5" x14ac:dyDescent="0.2">
      <c r="A59" s="1036"/>
      <c r="B59" s="1033"/>
      <c r="C59" s="470" t="s">
        <v>1439</v>
      </c>
      <c r="D59" s="742">
        <v>4</v>
      </c>
    </row>
    <row r="60" spans="1:4" ht="25.5" x14ac:dyDescent="0.2">
      <c r="A60" s="1036"/>
      <c r="B60" s="1033"/>
      <c r="C60" s="470" t="s">
        <v>1440</v>
      </c>
      <c r="D60" s="742">
        <v>6</v>
      </c>
    </row>
    <row r="61" spans="1:4" ht="25.5" x14ac:dyDescent="0.2">
      <c r="A61" s="1036"/>
      <c r="B61" s="1033"/>
      <c r="C61" s="470" t="s">
        <v>1779</v>
      </c>
      <c r="D61" s="742">
        <v>6</v>
      </c>
    </row>
    <row r="62" spans="1:4" ht="25.5" x14ac:dyDescent="0.2">
      <c r="A62" s="1036"/>
      <c r="B62" s="1033"/>
      <c r="C62" s="470" t="s">
        <v>1780</v>
      </c>
      <c r="D62" s="742">
        <v>6</v>
      </c>
    </row>
    <row r="63" spans="1:4" x14ac:dyDescent="0.2">
      <c r="A63" s="1036"/>
      <c r="B63" s="1033"/>
      <c r="C63" s="470" t="s">
        <v>1441</v>
      </c>
      <c r="D63" s="742">
        <v>6</v>
      </c>
    </row>
    <row r="64" spans="1:4" ht="26.25" thickBot="1" x14ac:dyDescent="0.25">
      <c r="A64" s="1037"/>
      <c r="B64" s="1034"/>
      <c r="C64" s="743" t="s">
        <v>1442</v>
      </c>
      <c r="D64" s="744">
        <v>6</v>
      </c>
    </row>
    <row r="65" spans="1:4" ht="13.5" thickBot="1" x14ac:dyDescent="0.25"/>
    <row r="66" spans="1:4" ht="25.5" x14ac:dyDescent="0.2">
      <c r="A66" s="1035" t="s">
        <v>1443</v>
      </c>
      <c r="B66" s="1032" t="s">
        <v>2018</v>
      </c>
      <c r="C66" s="740" t="s">
        <v>1444</v>
      </c>
      <c r="D66" s="741">
        <v>10</v>
      </c>
    </row>
    <row r="67" spans="1:4" ht="25.5" x14ac:dyDescent="0.2">
      <c r="A67" s="1036"/>
      <c r="B67" s="1033"/>
      <c r="C67" s="470" t="s">
        <v>1445</v>
      </c>
      <c r="D67" s="742">
        <v>0</v>
      </c>
    </row>
    <row r="68" spans="1:4" x14ac:dyDescent="0.2">
      <c r="A68" s="1036"/>
      <c r="B68" s="1033"/>
      <c r="C68" s="470" t="s">
        <v>1876</v>
      </c>
      <c r="D68" s="742">
        <v>2</v>
      </c>
    </row>
    <row r="69" spans="1:4" x14ac:dyDescent="0.2">
      <c r="A69" s="1036"/>
      <c r="B69" s="1033"/>
      <c r="C69" s="470" t="s">
        <v>1877</v>
      </c>
      <c r="D69" s="742">
        <v>2</v>
      </c>
    </row>
    <row r="70" spans="1:4" ht="25.5" x14ac:dyDescent="0.2">
      <c r="A70" s="1036"/>
      <c r="B70" s="1033"/>
      <c r="C70" s="470" t="s">
        <v>1878</v>
      </c>
      <c r="D70" s="742">
        <v>2</v>
      </c>
    </row>
    <row r="71" spans="1:4" x14ac:dyDescent="0.2">
      <c r="A71" s="1036"/>
      <c r="B71" s="1033"/>
      <c r="C71" s="470" t="s">
        <v>1879</v>
      </c>
      <c r="D71" s="742">
        <v>2</v>
      </c>
    </row>
    <row r="72" spans="1:4" x14ac:dyDescent="0.2">
      <c r="A72" s="1036"/>
      <c r="B72" s="1033"/>
      <c r="C72" s="470" t="s">
        <v>1446</v>
      </c>
      <c r="D72" s="742">
        <v>4</v>
      </c>
    </row>
    <row r="73" spans="1:4" ht="25.5" x14ac:dyDescent="0.2">
      <c r="A73" s="1036"/>
      <c r="B73" s="1033"/>
      <c r="C73" s="470" t="s">
        <v>1447</v>
      </c>
      <c r="D73" s="742">
        <v>8</v>
      </c>
    </row>
    <row r="74" spans="1:4" ht="25.5" x14ac:dyDescent="0.2">
      <c r="A74" s="1036"/>
      <c r="B74" s="1033"/>
      <c r="C74" s="470" t="s">
        <v>1448</v>
      </c>
      <c r="D74" s="742">
        <v>2</v>
      </c>
    </row>
    <row r="75" spans="1:4" ht="25.5" x14ac:dyDescent="0.2">
      <c r="A75" s="1036"/>
      <c r="B75" s="1033"/>
      <c r="C75" s="470" t="s">
        <v>1449</v>
      </c>
      <c r="D75" s="742">
        <v>6</v>
      </c>
    </row>
    <row r="76" spans="1:4" ht="26.25" thickBot="1" x14ac:dyDescent="0.25">
      <c r="A76" s="1037"/>
      <c r="B76" s="1034"/>
      <c r="C76" s="743" t="s">
        <v>1450</v>
      </c>
      <c r="D76" s="744">
        <v>2</v>
      </c>
    </row>
    <row r="77" spans="1:4" ht="13.5" thickBot="1" x14ac:dyDescent="0.25"/>
    <row r="78" spans="1:4" x14ac:dyDescent="0.2">
      <c r="A78" s="1035" t="s">
        <v>1451</v>
      </c>
      <c r="B78" s="1032" t="s">
        <v>1452</v>
      </c>
      <c r="C78" s="740" t="s">
        <v>1453</v>
      </c>
      <c r="D78" s="741">
        <v>2</v>
      </c>
    </row>
    <row r="79" spans="1:4" ht="25.5" x14ac:dyDescent="0.2">
      <c r="A79" s="1036"/>
      <c r="B79" s="1033"/>
      <c r="C79" s="470" t="s">
        <v>1454</v>
      </c>
      <c r="D79" s="742">
        <v>2</v>
      </c>
    </row>
    <row r="80" spans="1:4" ht="38.25" x14ac:dyDescent="0.2">
      <c r="A80" s="1036"/>
      <c r="B80" s="1033"/>
      <c r="C80" s="470" t="s">
        <v>1781</v>
      </c>
      <c r="D80" s="742">
        <v>4</v>
      </c>
    </row>
    <row r="81" spans="1:4" ht="25.5" x14ac:dyDescent="0.2">
      <c r="A81" s="1036"/>
      <c r="B81" s="1033"/>
      <c r="C81" s="470" t="s">
        <v>1455</v>
      </c>
      <c r="D81" s="742">
        <v>2</v>
      </c>
    </row>
    <row r="82" spans="1:4" x14ac:dyDescent="0.2">
      <c r="A82" s="1036"/>
      <c r="B82" s="1033"/>
      <c r="C82" s="470" t="s">
        <v>1456</v>
      </c>
      <c r="D82" s="742">
        <v>2</v>
      </c>
    </row>
    <row r="83" spans="1:4" x14ac:dyDescent="0.2">
      <c r="A83" s="1036"/>
      <c r="B83" s="1033"/>
      <c r="C83" s="470" t="s">
        <v>1457</v>
      </c>
      <c r="D83" s="742">
        <v>4</v>
      </c>
    </row>
    <row r="84" spans="1:4" x14ac:dyDescent="0.2">
      <c r="A84" s="1036"/>
      <c r="B84" s="1033"/>
      <c r="C84" s="470" t="s">
        <v>1458</v>
      </c>
      <c r="D84" s="742">
        <v>4</v>
      </c>
    </row>
    <row r="85" spans="1:4" x14ac:dyDescent="0.2">
      <c r="A85" s="1036"/>
      <c r="B85" s="1033"/>
      <c r="C85" s="470" t="s">
        <v>1459</v>
      </c>
      <c r="D85" s="742">
        <v>2</v>
      </c>
    </row>
    <row r="86" spans="1:4" ht="25.5" x14ac:dyDescent="0.2">
      <c r="A86" s="1036"/>
      <c r="B86" s="1033"/>
      <c r="C86" s="470" t="s">
        <v>1782</v>
      </c>
      <c r="D86" s="742">
        <v>4</v>
      </c>
    </row>
    <row r="87" spans="1:4" ht="25.5" x14ac:dyDescent="0.2">
      <c r="A87" s="1036"/>
      <c r="B87" s="1033"/>
      <c r="C87" s="470" t="s">
        <v>1783</v>
      </c>
      <c r="D87" s="742">
        <v>4</v>
      </c>
    </row>
    <row r="88" spans="1:4" x14ac:dyDescent="0.2">
      <c r="A88" s="1036"/>
      <c r="B88" s="1033"/>
      <c r="C88" s="470" t="s">
        <v>1784</v>
      </c>
      <c r="D88" s="742">
        <v>2</v>
      </c>
    </row>
    <row r="89" spans="1:4" ht="25.5" x14ac:dyDescent="0.2">
      <c r="A89" s="1036"/>
      <c r="B89" s="1033"/>
      <c r="C89" s="470" t="s">
        <v>1462</v>
      </c>
      <c r="D89" s="742">
        <v>2</v>
      </c>
    </row>
    <row r="90" spans="1:4" ht="25.5" x14ac:dyDescent="0.2">
      <c r="A90" s="1036"/>
      <c r="B90" s="1033"/>
      <c r="C90" s="470" t="s">
        <v>1463</v>
      </c>
      <c r="D90" s="742">
        <v>2</v>
      </c>
    </row>
    <row r="91" spans="1:4" ht="25.5" x14ac:dyDescent="0.2">
      <c r="A91" s="1036"/>
      <c r="B91" s="1033"/>
      <c r="C91" s="470" t="s">
        <v>1464</v>
      </c>
      <c r="D91" s="742">
        <v>2</v>
      </c>
    </row>
    <row r="92" spans="1:4" ht="13.5" thickBot="1" x14ac:dyDescent="0.25">
      <c r="A92" s="1037"/>
      <c r="B92" s="1034"/>
      <c r="C92" s="743" t="s">
        <v>1465</v>
      </c>
      <c r="D92" s="744">
        <v>2</v>
      </c>
    </row>
    <row r="93" spans="1:4" ht="13.5" thickBot="1" x14ac:dyDescent="0.25"/>
    <row r="94" spans="1:4" x14ac:dyDescent="0.2">
      <c r="A94" s="1035" t="s">
        <v>2021</v>
      </c>
      <c r="B94" s="1032" t="s">
        <v>1467</v>
      </c>
      <c r="C94" s="740" t="s">
        <v>1468</v>
      </c>
      <c r="D94" s="741">
        <v>2</v>
      </c>
    </row>
    <row r="95" spans="1:4" x14ac:dyDescent="0.2">
      <c r="A95" s="1036"/>
      <c r="B95" s="1033"/>
      <c r="C95" s="470" t="s">
        <v>1469</v>
      </c>
      <c r="D95" s="742">
        <v>2</v>
      </c>
    </row>
    <row r="96" spans="1:4" ht="38.25" x14ac:dyDescent="0.2">
      <c r="A96" s="1036"/>
      <c r="B96" s="1033"/>
      <c r="C96" s="470" t="s">
        <v>1786</v>
      </c>
      <c r="D96" s="742">
        <v>4</v>
      </c>
    </row>
    <row r="97" spans="1:4" ht="25.5" x14ac:dyDescent="0.2">
      <c r="A97" s="1036"/>
      <c r="B97" s="1033"/>
      <c r="C97" s="470" t="s">
        <v>1470</v>
      </c>
      <c r="D97" s="742">
        <v>4</v>
      </c>
    </row>
    <row r="98" spans="1:4" ht="25.5" x14ac:dyDescent="0.2">
      <c r="A98" s="1036"/>
      <c r="B98" s="1033"/>
      <c r="C98" s="470" t="s">
        <v>1471</v>
      </c>
      <c r="D98" s="742">
        <v>4</v>
      </c>
    </row>
    <row r="99" spans="1:4" x14ac:dyDescent="0.2">
      <c r="A99" s="1036"/>
      <c r="B99" s="1033"/>
      <c r="C99" s="470" t="s">
        <v>1472</v>
      </c>
      <c r="D99" s="742">
        <v>4</v>
      </c>
    </row>
    <row r="100" spans="1:4" x14ac:dyDescent="0.2">
      <c r="A100" s="1036"/>
      <c r="B100" s="1033"/>
      <c r="C100" s="470" t="s">
        <v>1473</v>
      </c>
      <c r="D100" s="742">
        <v>4</v>
      </c>
    </row>
    <row r="101" spans="1:4" ht="25.5" x14ac:dyDescent="0.2">
      <c r="A101" s="1036"/>
      <c r="B101" s="1033"/>
      <c r="C101" s="470" t="s">
        <v>1474</v>
      </c>
      <c r="D101" s="742">
        <v>4</v>
      </c>
    </row>
    <row r="102" spans="1:4" ht="25.5" x14ac:dyDescent="0.2">
      <c r="A102" s="1036"/>
      <c r="B102" s="1033"/>
      <c r="C102" s="470" t="s">
        <v>1475</v>
      </c>
      <c r="D102" s="742">
        <v>2</v>
      </c>
    </row>
    <row r="103" spans="1:4" ht="25.5" x14ac:dyDescent="0.2">
      <c r="A103" s="1036"/>
      <c r="B103" s="1033"/>
      <c r="C103" s="470" t="s">
        <v>1476</v>
      </c>
      <c r="D103" s="742">
        <v>4</v>
      </c>
    </row>
    <row r="104" spans="1:4" x14ac:dyDescent="0.2">
      <c r="A104" s="1036"/>
      <c r="B104" s="1033"/>
      <c r="C104" s="470" t="s">
        <v>1477</v>
      </c>
      <c r="D104" s="742">
        <v>2</v>
      </c>
    </row>
    <row r="105" spans="1:4" ht="26.25" thickBot="1" x14ac:dyDescent="0.25">
      <c r="A105" s="1037"/>
      <c r="B105" s="1034"/>
      <c r="C105" s="743" t="s">
        <v>1478</v>
      </c>
      <c r="D105" s="744">
        <v>4</v>
      </c>
    </row>
  </sheetData>
  <sheetProtection password="8657" sheet="1" objects="1" scenarios="1" formatCells="0" formatColumns="0" formatRows="0"/>
  <mergeCells count="15">
    <mergeCell ref="A94:A105"/>
    <mergeCell ref="B94:B105"/>
    <mergeCell ref="A66:A76"/>
    <mergeCell ref="B66:B76"/>
    <mergeCell ref="A44:A56"/>
    <mergeCell ref="B44:B56"/>
    <mergeCell ref="A58:A64"/>
    <mergeCell ref="B58:B64"/>
    <mergeCell ref="A78:A92"/>
    <mergeCell ref="B78:B92"/>
    <mergeCell ref="A1:D1"/>
    <mergeCell ref="B4:B19"/>
    <mergeCell ref="A4:A19"/>
    <mergeCell ref="A21:A42"/>
    <mergeCell ref="B21:B42"/>
  </mergeCells>
  <pageMargins left="0.70866141732283472" right="0.70866141732283472" top="0.74803149606299213" bottom="0.74803149606299213" header="0.31496062992125984" footer="0.31496062992125984"/>
  <pageSetup paperSize="9" scale="52" fitToHeight="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C214"/>
  <sheetViews>
    <sheetView workbookViewId="0">
      <selection activeCell="C9" sqref="C9"/>
    </sheetView>
  </sheetViews>
  <sheetFormatPr baseColWidth="10" defaultColWidth="9.140625" defaultRowHeight="15" x14ac:dyDescent="0.25"/>
  <cols>
    <col min="1" max="1" width="10.5703125" style="536" customWidth="1"/>
    <col min="2" max="2" width="29.7109375" style="536" customWidth="1"/>
    <col min="3" max="3" width="24" style="536" customWidth="1"/>
  </cols>
  <sheetData>
    <row r="1" spans="1:3" x14ac:dyDescent="0.25">
      <c r="A1" s="1045" t="s">
        <v>2000</v>
      </c>
      <c r="B1" s="1045"/>
    </row>
    <row r="2" spans="1:3" x14ac:dyDescent="0.25">
      <c r="A2" s="1045"/>
      <c r="B2" s="1045"/>
    </row>
    <row r="6" spans="1:3" x14ac:dyDescent="0.25">
      <c r="A6" s="542" t="s">
        <v>440</v>
      </c>
      <c r="B6" s="542"/>
      <c r="C6" s="542"/>
    </row>
    <row r="7" spans="1:3" x14ac:dyDescent="0.25">
      <c r="A7" s="537"/>
      <c r="B7" s="537"/>
    </row>
    <row r="8" spans="1:3" ht="25.5" x14ac:dyDescent="0.25">
      <c r="A8" s="485" t="s">
        <v>191</v>
      </c>
      <c r="B8" s="436" t="s">
        <v>449</v>
      </c>
      <c r="C8" s="538">
        <f>Gebäudedetails!D7</f>
        <v>0</v>
      </c>
    </row>
    <row r="9" spans="1:3" x14ac:dyDescent="0.25">
      <c r="A9" s="485" t="s">
        <v>192</v>
      </c>
      <c r="B9" s="533" t="s">
        <v>450</v>
      </c>
      <c r="C9" s="538">
        <f>Gebäudedetails!D8</f>
        <v>0</v>
      </c>
    </row>
    <row r="10" spans="1:3" ht="63.75" x14ac:dyDescent="0.25">
      <c r="A10" s="485" t="s">
        <v>193</v>
      </c>
      <c r="B10" s="367" t="s">
        <v>1869</v>
      </c>
      <c r="C10" s="538" t="str">
        <f>Gebäudedetails!D9</f>
        <v>Frage nicht beantwortet</v>
      </c>
    </row>
    <row r="11" spans="1:3" x14ac:dyDescent="0.25">
      <c r="A11" s="485" t="s">
        <v>201</v>
      </c>
      <c r="B11" s="435" t="s">
        <v>458</v>
      </c>
      <c r="C11" s="538">
        <f>Gebäudedetails!D17</f>
        <v>0</v>
      </c>
    </row>
    <row r="12" spans="1:3" x14ac:dyDescent="0.25">
      <c r="A12" s="485" t="s">
        <v>202</v>
      </c>
      <c r="B12" s="435" t="s">
        <v>459</v>
      </c>
      <c r="C12" s="538">
        <f>Gebäudedetails!D18</f>
        <v>0</v>
      </c>
    </row>
    <row r="13" spans="1:3" x14ac:dyDescent="0.25">
      <c r="A13" s="485" t="s">
        <v>203</v>
      </c>
      <c r="B13" s="436" t="s">
        <v>460</v>
      </c>
      <c r="C13" s="538">
        <f>Gebäudedetails!D19</f>
        <v>0</v>
      </c>
    </row>
    <row r="14" spans="1:3" ht="30" x14ac:dyDescent="0.25">
      <c r="A14" s="485" t="s">
        <v>204</v>
      </c>
      <c r="B14" s="435" t="s">
        <v>1998</v>
      </c>
      <c r="C14" s="538" t="str">
        <f>Gebäudedetails!D20</f>
        <v>Frage kann zurzeit nicht beantwortet werden</v>
      </c>
    </row>
    <row r="15" spans="1:3" ht="25.5" x14ac:dyDescent="0.25">
      <c r="A15" s="485" t="s">
        <v>205</v>
      </c>
      <c r="B15" s="63" t="s">
        <v>462</v>
      </c>
      <c r="C15" s="538">
        <f>Gebäudedetails!D21</f>
        <v>0</v>
      </c>
    </row>
    <row r="16" spans="1:3" ht="25.5" x14ac:dyDescent="0.25">
      <c r="A16" s="485" t="s">
        <v>206</v>
      </c>
      <c r="B16" s="63" t="s">
        <v>463</v>
      </c>
      <c r="C16" s="538">
        <f>Gebäudedetails!D22</f>
        <v>0</v>
      </c>
    </row>
    <row r="17" spans="1:3" ht="204" x14ac:dyDescent="0.25">
      <c r="A17" s="485" t="s">
        <v>207</v>
      </c>
      <c r="B17" s="63" t="s">
        <v>1696</v>
      </c>
      <c r="C17" s="538">
        <f>Gebäudedetails!D23</f>
        <v>0</v>
      </c>
    </row>
    <row r="18" spans="1:3" x14ac:dyDescent="0.25">
      <c r="A18" s="543" t="s">
        <v>530</v>
      </c>
      <c r="B18" s="543"/>
      <c r="C18" s="543"/>
    </row>
    <row r="19" spans="1:3" x14ac:dyDescent="0.25">
      <c r="A19" s="485" t="s">
        <v>208</v>
      </c>
      <c r="B19" s="434" t="s">
        <v>1999</v>
      </c>
      <c r="C19" s="538" t="str">
        <f>Gebäudedetails!D27</f>
        <v>T</v>
      </c>
    </row>
    <row r="20" spans="1:3" ht="38.25" x14ac:dyDescent="0.25">
      <c r="A20" s="485" t="s">
        <v>209</v>
      </c>
      <c r="B20" s="434" t="s">
        <v>479</v>
      </c>
      <c r="C20" s="538">
        <f>Gebäudedetails!D28</f>
        <v>0</v>
      </c>
    </row>
    <row r="21" spans="1:3" ht="38.25" x14ac:dyDescent="0.25">
      <c r="A21" s="485" t="s">
        <v>210</v>
      </c>
      <c r="B21" s="434" t="s">
        <v>480</v>
      </c>
      <c r="C21" s="538">
        <f>Gebäudedetails!D29</f>
        <v>0</v>
      </c>
    </row>
    <row r="22" spans="1:3" ht="25.5" x14ac:dyDescent="0.25">
      <c r="A22" s="485" t="s">
        <v>211</v>
      </c>
      <c r="B22" s="434" t="s">
        <v>481</v>
      </c>
      <c r="C22" s="538">
        <f>Gebäudedetails!D30</f>
        <v>0</v>
      </c>
    </row>
    <row r="23" spans="1:3" ht="25.5" x14ac:dyDescent="0.25">
      <c r="A23" s="485" t="s">
        <v>212</v>
      </c>
      <c r="B23" s="434" t="s">
        <v>482</v>
      </c>
      <c r="C23" s="538">
        <f>Gebäudedetails!D31</f>
        <v>0</v>
      </c>
    </row>
    <row r="24" spans="1:3" ht="25.5" x14ac:dyDescent="0.25">
      <c r="A24" s="485" t="s">
        <v>213</v>
      </c>
      <c r="B24" s="434" t="s">
        <v>483</v>
      </c>
      <c r="C24" s="538">
        <f>Gebäudedetails!D32</f>
        <v>0</v>
      </c>
    </row>
    <row r="25" spans="1:3" ht="25.5" x14ac:dyDescent="0.25">
      <c r="A25" s="485" t="s">
        <v>214</v>
      </c>
      <c r="B25" s="434" t="s">
        <v>484</v>
      </c>
      <c r="C25" s="538">
        <f>Gebäudedetails!D33</f>
        <v>0</v>
      </c>
    </row>
    <row r="26" spans="1:3" ht="51" x14ac:dyDescent="0.25">
      <c r="A26" s="485" t="s">
        <v>215</v>
      </c>
      <c r="B26" s="434" t="s">
        <v>1697</v>
      </c>
      <c r="C26" s="538">
        <f>Gebäudedetails!D34</f>
        <v>0</v>
      </c>
    </row>
    <row r="27" spans="1:3" ht="38.25" x14ac:dyDescent="0.25">
      <c r="A27" s="485" t="s">
        <v>216</v>
      </c>
      <c r="B27" s="434" t="s">
        <v>485</v>
      </c>
      <c r="C27" s="538">
        <f>Gebäudedetails!D35</f>
        <v>0</v>
      </c>
    </row>
    <row r="28" spans="1:3" ht="38.25" x14ac:dyDescent="0.25">
      <c r="A28" s="485" t="s">
        <v>217</v>
      </c>
      <c r="B28" s="434" t="s">
        <v>486</v>
      </c>
      <c r="C28" s="538">
        <f>Gebäudedetails!D36</f>
        <v>0</v>
      </c>
    </row>
    <row r="29" spans="1:3" x14ac:dyDescent="0.25">
      <c r="A29" s="539"/>
      <c r="B29" s="539"/>
      <c r="C29" s="538">
        <f>Gebäudedetails!D37</f>
        <v>0</v>
      </c>
    </row>
    <row r="30" spans="1:3" x14ac:dyDescent="0.25">
      <c r="A30" s="543" t="s">
        <v>532</v>
      </c>
      <c r="B30" s="543"/>
      <c r="C30" s="543"/>
    </row>
    <row r="31" spans="1:3" ht="25.5" x14ac:dyDescent="0.25">
      <c r="A31" s="485" t="s">
        <v>221</v>
      </c>
      <c r="B31" s="434" t="s">
        <v>1698</v>
      </c>
      <c r="C31" s="538">
        <f>Gebäudedetails!D46</f>
        <v>0</v>
      </c>
    </row>
    <row r="32" spans="1:3" x14ac:dyDescent="0.25">
      <c r="A32" s="543" t="s">
        <v>533</v>
      </c>
      <c r="B32" s="543"/>
      <c r="C32" s="543"/>
    </row>
    <row r="33" spans="1:3" ht="38.25" x14ac:dyDescent="0.25">
      <c r="A33" s="485" t="s">
        <v>222</v>
      </c>
      <c r="B33" s="434" t="s">
        <v>490</v>
      </c>
      <c r="C33" s="538">
        <f>Gebäudedetails!D50</f>
        <v>0</v>
      </c>
    </row>
    <row r="34" spans="1:3" x14ac:dyDescent="0.25">
      <c r="A34" s="485" t="s">
        <v>223</v>
      </c>
      <c r="B34" s="434" t="s">
        <v>491</v>
      </c>
      <c r="C34" s="538">
        <f>Gebäudedetails!D51</f>
        <v>0</v>
      </c>
    </row>
    <row r="35" spans="1:3" ht="51" x14ac:dyDescent="0.25">
      <c r="A35" s="485" t="s">
        <v>224</v>
      </c>
      <c r="B35" s="434" t="s">
        <v>492</v>
      </c>
      <c r="C35" s="538">
        <f>Gebäudedetails!D52</f>
        <v>0</v>
      </c>
    </row>
    <row r="36" spans="1:3" x14ac:dyDescent="0.25">
      <c r="A36" s="485" t="s">
        <v>225</v>
      </c>
      <c r="B36" s="434" t="s">
        <v>493</v>
      </c>
      <c r="C36" s="538">
        <f>Gebäudedetails!D53</f>
        <v>0</v>
      </c>
    </row>
    <row r="37" spans="1:3" x14ac:dyDescent="0.25">
      <c r="A37" s="485" t="s">
        <v>226</v>
      </c>
      <c r="B37" s="434" t="s">
        <v>494</v>
      </c>
      <c r="C37" s="538">
        <f>Gebäudedetails!D54</f>
        <v>0</v>
      </c>
    </row>
    <row r="38" spans="1:3" ht="25.5" x14ac:dyDescent="0.25">
      <c r="A38" s="485" t="s">
        <v>227</v>
      </c>
      <c r="B38" s="434" t="s">
        <v>495</v>
      </c>
      <c r="C38" s="538">
        <f>Gebäudedetails!D55</f>
        <v>0</v>
      </c>
    </row>
    <row r="39" spans="1:3" ht="25.5" x14ac:dyDescent="0.25">
      <c r="A39" s="485" t="s">
        <v>228</v>
      </c>
      <c r="B39" s="434" t="s">
        <v>496</v>
      </c>
      <c r="C39" s="538">
        <f>Gebäudedetails!D56</f>
        <v>0</v>
      </c>
    </row>
    <row r="40" spans="1:3" ht="51" x14ac:dyDescent="0.25">
      <c r="A40" s="485" t="s">
        <v>229</v>
      </c>
      <c r="B40" s="434" t="s">
        <v>497</v>
      </c>
      <c r="C40" s="538">
        <f>Gebäudedetails!D57</f>
        <v>0</v>
      </c>
    </row>
    <row r="41" spans="1:3" ht="25.5" x14ac:dyDescent="0.25">
      <c r="A41" s="485" t="s">
        <v>230</v>
      </c>
      <c r="B41" s="434" t="s">
        <v>498</v>
      </c>
      <c r="C41" s="538">
        <f>Gebäudedetails!D58</f>
        <v>0</v>
      </c>
    </row>
    <row r="42" spans="1:3" ht="25.5" x14ac:dyDescent="0.25">
      <c r="A42" s="485" t="s">
        <v>231</v>
      </c>
      <c r="B42" s="434" t="s">
        <v>499</v>
      </c>
      <c r="C42" s="538">
        <f>Gebäudedetails!D59</f>
        <v>0</v>
      </c>
    </row>
    <row r="43" spans="1:3" ht="63.75" x14ac:dyDescent="0.25">
      <c r="A43" s="485" t="s">
        <v>232</v>
      </c>
      <c r="B43" s="434" t="s">
        <v>500</v>
      </c>
      <c r="C43" s="538">
        <f>Gebäudedetails!D60</f>
        <v>0</v>
      </c>
    </row>
    <row r="44" spans="1:3" x14ac:dyDescent="0.25">
      <c r="A44" s="485" t="s">
        <v>233</v>
      </c>
      <c r="B44" s="434" t="s">
        <v>501</v>
      </c>
      <c r="C44" s="538">
        <f>Gebäudedetails!D61</f>
        <v>0</v>
      </c>
    </row>
    <row r="45" spans="1:3" ht="38.25" x14ac:dyDescent="0.25">
      <c r="A45" s="485" t="s">
        <v>234</v>
      </c>
      <c r="B45" s="434" t="s">
        <v>502</v>
      </c>
      <c r="C45" s="538">
        <f>Gebäudedetails!D62</f>
        <v>0</v>
      </c>
    </row>
    <row r="46" spans="1:3" ht="51" x14ac:dyDescent="0.25">
      <c r="A46" s="485" t="s">
        <v>235</v>
      </c>
      <c r="B46" s="434" t="s">
        <v>503</v>
      </c>
      <c r="C46" s="538">
        <f>Gebäudedetails!D63</f>
        <v>0</v>
      </c>
    </row>
    <row r="47" spans="1:3" ht="25.5" x14ac:dyDescent="0.25">
      <c r="A47" s="485" t="s">
        <v>236</v>
      </c>
      <c r="B47" s="434" t="s">
        <v>504</v>
      </c>
      <c r="C47" s="538">
        <f>Gebäudedetails!D64</f>
        <v>0</v>
      </c>
    </row>
    <row r="48" spans="1:3" ht="25.5" x14ac:dyDescent="0.25">
      <c r="A48" s="485" t="s">
        <v>237</v>
      </c>
      <c r="B48" s="434" t="s">
        <v>505</v>
      </c>
      <c r="C48" s="538">
        <f>Gebäudedetails!D65</f>
        <v>0</v>
      </c>
    </row>
    <row r="49" spans="1:3" ht="51" x14ac:dyDescent="0.25">
      <c r="A49" s="485" t="s">
        <v>238</v>
      </c>
      <c r="B49" s="434" t="s">
        <v>506</v>
      </c>
      <c r="C49" s="538">
        <f>Gebäudedetails!D66</f>
        <v>0</v>
      </c>
    </row>
    <row r="50" spans="1:3" ht="89.25" x14ac:dyDescent="0.25">
      <c r="A50" s="485" t="s">
        <v>239</v>
      </c>
      <c r="B50" s="434" t="s">
        <v>507</v>
      </c>
      <c r="C50" s="538">
        <f>Gebäudedetails!D67</f>
        <v>0</v>
      </c>
    </row>
    <row r="51" spans="1:3" ht="63.75" x14ac:dyDescent="0.25">
      <c r="A51" s="485" t="s">
        <v>240</v>
      </c>
      <c r="B51" s="434" t="s">
        <v>508</v>
      </c>
      <c r="C51" s="538">
        <f>Gebäudedetails!D68</f>
        <v>0</v>
      </c>
    </row>
    <row r="52" spans="1:3" ht="38.25" x14ac:dyDescent="0.25">
      <c r="A52" s="485" t="s">
        <v>241</v>
      </c>
      <c r="B52" s="434" t="s">
        <v>509</v>
      </c>
      <c r="C52" s="538">
        <f>Gebäudedetails!D69</f>
        <v>0</v>
      </c>
    </row>
    <row r="53" spans="1:3" ht="51" x14ac:dyDescent="0.25">
      <c r="A53" s="485" t="s">
        <v>242</v>
      </c>
      <c r="B53" s="434" t="s">
        <v>510</v>
      </c>
      <c r="C53" s="538">
        <f>Gebäudedetails!D70</f>
        <v>0</v>
      </c>
    </row>
    <row r="54" spans="1:3" ht="76.5" x14ac:dyDescent="0.25">
      <c r="A54" s="485" t="s">
        <v>243</v>
      </c>
      <c r="B54" s="434" t="s">
        <v>511</v>
      </c>
      <c r="C54" s="538">
        <f>Gebäudedetails!D71</f>
        <v>0</v>
      </c>
    </row>
    <row r="55" spans="1:3" ht="51" x14ac:dyDescent="0.25">
      <c r="A55" s="485" t="s">
        <v>244</v>
      </c>
      <c r="B55" s="434" t="s">
        <v>512</v>
      </c>
      <c r="C55" s="538">
        <f>Gebäudedetails!D72</f>
        <v>0</v>
      </c>
    </row>
    <row r="56" spans="1:3" ht="25.5" x14ac:dyDescent="0.25">
      <c r="A56" s="485" t="s">
        <v>245</v>
      </c>
      <c r="B56" s="434" t="s">
        <v>513</v>
      </c>
      <c r="C56" s="538">
        <f>Gebäudedetails!D73</f>
        <v>0</v>
      </c>
    </row>
    <row r="57" spans="1:3" ht="102" x14ac:dyDescent="0.25">
      <c r="A57" s="485" t="s">
        <v>246</v>
      </c>
      <c r="B57" s="434" t="s">
        <v>514</v>
      </c>
      <c r="C57" s="538">
        <f>Gebäudedetails!D74</f>
        <v>0</v>
      </c>
    </row>
    <row r="58" spans="1:3" ht="25.5" x14ac:dyDescent="0.25">
      <c r="A58" s="485" t="s">
        <v>247</v>
      </c>
      <c r="B58" s="434" t="s">
        <v>1870</v>
      </c>
      <c r="C58" s="538">
        <f>Gebäudedetails!D75</f>
        <v>0</v>
      </c>
    </row>
    <row r="59" spans="1:3" ht="38.25" x14ac:dyDescent="0.25">
      <c r="A59" s="485" t="s">
        <v>248</v>
      </c>
      <c r="B59" s="434" t="s">
        <v>515</v>
      </c>
      <c r="C59" s="538">
        <f>Gebäudedetails!D76</f>
        <v>0</v>
      </c>
    </row>
    <row r="60" spans="1:3" ht="51" x14ac:dyDescent="0.25">
      <c r="A60" s="485" t="s">
        <v>249</v>
      </c>
      <c r="B60" s="434" t="s">
        <v>516</v>
      </c>
      <c r="C60" s="538">
        <f>Gebäudedetails!D77</f>
        <v>0</v>
      </c>
    </row>
    <row r="61" spans="1:3" ht="25.5" x14ac:dyDescent="0.25">
      <c r="A61" s="485" t="s">
        <v>250</v>
      </c>
      <c r="B61" s="434" t="s">
        <v>517</v>
      </c>
      <c r="C61" s="538">
        <f>Gebäudedetails!D78</f>
        <v>0</v>
      </c>
    </row>
    <row r="62" spans="1:3" ht="38.25" x14ac:dyDescent="0.25">
      <c r="A62" s="485" t="s">
        <v>251</v>
      </c>
      <c r="B62" s="434" t="s">
        <v>518</v>
      </c>
      <c r="C62" s="538">
        <f>Gebäudedetails!D79</f>
        <v>0</v>
      </c>
    </row>
    <row r="63" spans="1:3" ht="51" x14ac:dyDescent="0.25">
      <c r="A63" s="485" t="s">
        <v>252</v>
      </c>
      <c r="B63" s="434" t="s">
        <v>1871</v>
      </c>
      <c r="C63" s="538">
        <f>Gebäudedetails!D80</f>
        <v>0</v>
      </c>
    </row>
    <row r="64" spans="1:3" ht="51" x14ac:dyDescent="0.25">
      <c r="A64" s="485" t="s">
        <v>253</v>
      </c>
      <c r="B64" s="434" t="s">
        <v>519</v>
      </c>
      <c r="C64" s="538">
        <f>Gebäudedetails!D81</f>
        <v>0</v>
      </c>
    </row>
    <row r="65" spans="1:3" ht="102" x14ac:dyDescent="0.25">
      <c r="A65" s="485" t="s">
        <v>254</v>
      </c>
      <c r="B65" s="434" t="s">
        <v>520</v>
      </c>
      <c r="C65" s="538">
        <f>Gebäudedetails!D82</f>
        <v>0</v>
      </c>
    </row>
    <row r="66" spans="1:3" ht="38.25" x14ac:dyDescent="0.25">
      <c r="A66" s="485" t="s">
        <v>255</v>
      </c>
      <c r="B66" s="434" t="s">
        <v>521</v>
      </c>
      <c r="C66" s="538">
        <f>Gebäudedetails!D83</f>
        <v>0</v>
      </c>
    </row>
    <row r="67" spans="1:3" x14ac:dyDescent="0.25">
      <c r="A67" s="485" t="s">
        <v>256</v>
      </c>
      <c r="B67" s="434" t="s">
        <v>522</v>
      </c>
      <c r="C67" s="538">
        <f>Gebäudedetails!D84</f>
        <v>0</v>
      </c>
    </row>
    <row r="68" spans="1:3" x14ac:dyDescent="0.25">
      <c r="A68" s="485" t="s">
        <v>257</v>
      </c>
      <c r="B68" s="434" t="s">
        <v>523</v>
      </c>
      <c r="C68" s="538">
        <f>Gebäudedetails!D85</f>
        <v>0</v>
      </c>
    </row>
    <row r="69" spans="1:3" ht="25.5" x14ac:dyDescent="0.25">
      <c r="A69" s="485" t="s">
        <v>258</v>
      </c>
      <c r="B69" s="434" t="s">
        <v>524</v>
      </c>
      <c r="C69" s="538">
        <f>Gebäudedetails!D86</f>
        <v>0</v>
      </c>
    </row>
    <row r="70" spans="1:3" x14ac:dyDescent="0.25">
      <c r="A70" s="485" t="s">
        <v>259</v>
      </c>
      <c r="B70" s="434" t="s">
        <v>525</v>
      </c>
      <c r="C70" s="538">
        <f>Gebäudedetails!D87</f>
        <v>0</v>
      </c>
    </row>
    <row r="71" spans="1:3" ht="89.25" x14ac:dyDescent="0.25">
      <c r="A71" s="485" t="s">
        <v>260</v>
      </c>
      <c r="B71" s="434" t="s">
        <v>526</v>
      </c>
      <c r="C71" s="538">
        <f>Gebäudedetails!D88</f>
        <v>0</v>
      </c>
    </row>
    <row r="72" spans="1:3" ht="25.5" x14ac:dyDescent="0.25">
      <c r="A72" s="485" t="s">
        <v>261</v>
      </c>
      <c r="B72" s="434" t="s">
        <v>527</v>
      </c>
      <c r="C72" s="538">
        <f>Gebäudedetails!D89</f>
        <v>0</v>
      </c>
    </row>
    <row r="73" spans="1:3" x14ac:dyDescent="0.25">
      <c r="A73" s="485" t="s">
        <v>262</v>
      </c>
      <c r="B73" s="434" t="s">
        <v>528</v>
      </c>
      <c r="C73" s="538">
        <f>Gebäudedetails!D90</f>
        <v>0</v>
      </c>
    </row>
    <row r="74" spans="1:3" ht="25.5" x14ac:dyDescent="0.25">
      <c r="A74" s="485" t="s">
        <v>263</v>
      </c>
      <c r="B74" s="434" t="s">
        <v>529</v>
      </c>
      <c r="C74" s="538">
        <f>Gebäudedetails!D91</f>
        <v>0</v>
      </c>
    </row>
    <row r="75" spans="1:3" x14ac:dyDescent="0.25">
      <c r="A75" s="539"/>
      <c r="B75" s="539"/>
      <c r="C75" s="538">
        <f>Gebäudedetails!D92</f>
        <v>0</v>
      </c>
    </row>
    <row r="76" spans="1:3" ht="26.25" x14ac:dyDescent="0.25">
      <c r="A76" s="544" t="s">
        <v>534</v>
      </c>
      <c r="B76" s="544"/>
      <c r="C76" s="544"/>
    </row>
    <row r="77" spans="1:3" x14ac:dyDescent="0.25">
      <c r="A77" s="539"/>
      <c r="B77" s="539"/>
      <c r="C77" s="538">
        <f>Gebäudedetails!D94</f>
        <v>0</v>
      </c>
    </row>
    <row r="78" spans="1:3" ht="51" x14ac:dyDescent="0.25">
      <c r="A78" s="485" t="s">
        <v>264</v>
      </c>
      <c r="B78" s="534" t="s">
        <v>1687</v>
      </c>
      <c r="C78" s="538">
        <f>Gebäudedetails!D95</f>
        <v>0</v>
      </c>
    </row>
    <row r="79" spans="1:3" ht="25.5" x14ac:dyDescent="0.25">
      <c r="A79" s="485" t="s">
        <v>265</v>
      </c>
      <c r="B79" s="535" t="s">
        <v>537</v>
      </c>
      <c r="C79" s="538">
        <f>Gebäudedetails!D96</f>
        <v>0</v>
      </c>
    </row>
    <row r="80" spans="1:3" ht="25.5" x14ac:dyDescent="0.25">
      <c r="A80" s="485" t="s">
        <v>266</v>
      </c>
      <c r="B80" s="535" t="s">
        <v>538</v>
      </c>
      <c r="C80" s="538">
        <f>Gebäudedetails!D97</f>
        <v>0</v>
      </c>
    </row>
    <row r="81" spans="1:3" ht="25.5" x14ac:dyDescent="0.25">
      <c r="A81" s="485" t="s">
        <v>267</v>
      </c>
      <c r="B81" s="535" t="s">
        <v>535</v>
      </c>
      <c r="C81" s="538">
        <f>Gebäudedetails!D98</f>
        <v>0</v>
      </c>
    </row>
    <row r="82" spans="1:3" ht="51" x14ac:dyDescent="0.25">
      <c r="A82" s="485" t="s">
        <v>268</v>
      </c>
      <c r="B82" s="535" t="s">
        <v>536</v>
      </c>
      <c r="C82" s="538">
        <f>Gebäudedetails!D99</f>
        <v>0</v>
      </c>
    </row>
    <row r="83" spans="1:3" ht="38.25" x14ac:dyDescent="0.25">
      <c r="A83" s="485" t="s">
        <v>269</v>
      </c>
      <c r="B83" s="535" t="s">
        <v>1688</v>
      </c>
      <c r="C83" s="538">
        <f>Gebäudedetails!D100</f>
        <v>0</v>
      </c>
    </row>
    <row r="84" spans="1:3" ht="51" x14ac:dyDescent="0.25">
      <c r="A84" s="485" t="s">
        <v>270</v>
      </c>
      <c r="B84" s="535" t="s">
        <v>539</v>
      </c>
      <c r="C84" s="538">
        <f>Gebäudedetails!D101</f>
        <v>0</v>
      </c>
    </row>
    <row r="85" spans="1:3" ht="38.25" x14ac:dyDescent="0.25">
      <c r="A85" s="485" t="s">
        <v>271</v>
      </c>
      <c r="B85" s="535" t="s">
        <v>540</v>
      </c>
      <c r="C85" s="538">
        <f>Gebäudedetails!D102</f>
        <v>0</v>
      </c>
    </row>
    <row r="86" spans="1:3" ht="25.5" x14ac:dyDescent="0.25">
      <c r="A86" s="485" t="s">
        <v>274</v>
      </c>
      <c r="B86" s="535" t="s">
        <v>543</v>
      </c>
      <c r="C86" s="538">
        <f>Gebäudedetails!D105</f>
        <v>0</v>
      </c>
    </row>
    <row r="87" spans="1:3" x14ac:dyDescent="0.25">
      <c r="A87" s="539"/>
      <c r="B87" s="539"/>
      <c r="C87" s="538">
        <f>Gebäudedetails!D106</f>
        <v>0</v>
      </c>
    </row>
    <row r="88" spans="1:3" x14ac:dyDescent="0.25">
      <c r="A88" s="543" t="s">
        <v>1658</v>
      </c>
      <c r="B88" s="543"/>
      <c r="C88" s="543"/>
    </row>
    <row r="89" spans="1:3" ht="38.25" x14ac:dyDescent="0.25">
      <c r="A89" s="485" t="s">
        <v>275</v>
      </c>
      <c r="B89" s="434" t="s">
        <v>544</v>
      </c>
      <c r="C89" s="538">
        <f>Gebäudedetails!D109</f>
        <v>0</v>
      </c>
    </row>
    <row r="90" spans="1:3" x14ac:dyDescent="0.25">
      <c r="A90" s="67"/>
      <c r="B90" s="540">
        <f>Gebäudedetails!C110</f>
        <v>0</v>
      </c>
      <c r="C90" s="538">
        <f>Gebäudedetails!D110</f>
        <v>0</v>
      </c>
    </row>
    <row r="91" spans="1:3" x14ac:dyDescent="0.25">
      <c r="A91" s="67"/>
      <c r="B91" s="540">
        <f>Gebäudedetails!C111</f>
        <v>0</v>
      </c>
      <c r="C91" s="538">
        <f>Gebäudedetails!D111</f>
        <v>0</v>
      </c>
    </row>
    <row r="92" spans="1:3" x14ac:dyDescent="0.25">
      <c r="A92" s="67"/>
      <c r="B92" s="540">
        <f>Gebäudedetails!C112</f>
        <v>0</v>
      </c>
      <c r="C92" s="538">
        <f>Gebäudedetails!D112</f>
        <v>0</v>
      </c>
    </row>
    <row r="93" spans="1:3" x14ac:dyDescent="0.25">
      <c r="A93" s="67"/>
      <c r="B93" s="540">
        <f>Gebäudedetails!C113</f>
        <v>0</v>
      </c>
      <c r="C93" s="538">
        <f>Gebäudedetails!D113</f>
        <v>0</v>
      </c>
    </row>
    <row r="94" spans="1:3" x14ac:dyDescent="0.25">
      <c r="A94" s="67"/>
      <c r="B94" s="540">
        <f>Gebäudedetails!C114</f>
        <v>0</v>
      </c>
      <c r="C94" s="538">
        <f>Gebäudedetails!D114</f>
        <v>0</v>
      </c>
    </row>
    <row r="95" spans="1:3" x14ac:dyDescent="0.25">
      <c r="A95" s="67"/>
      <c r="B95" s="540">
        <f>Gebäudedetails!C115</f>
        <v>0</v>
      </c>
      <c r="C95" s="538">
        <f>Gebäudedetails!D115</f>
        <v>0</v>
      </c>
    </row>
    <row r="96" spans="1:3" x14ac:dyDescent="0.25">
      <c r="A96" s="67"/>
      <c r="B96" s="540">
        <f>Gebäudedetails!C116</f>
        <v>0</v>
      </c>
      <c r="C96" s="538">
        <f>Gebäudedetails!D116</f>
        <v>0</v>
      </c>
    </row>
    <row r="97" spans="1:3" x14ac:dyDescent="0.25">
      <c r="A97" s="67"/>
      <c r="B97" s="540">
        <f>Gebäudedetails!C117</f>
        <v>0</v>
      </c>
      <c r="C97" s="538">
        <f>Gebäudedetails!D117</f>
        <v>0</v>
      </c>
    </row>
    <row r="98" spans="1:3" x14ac:dyDescent="0.25">
      <c r="A98" s="67"/>
      <c r="B98" s="540">
        <f>Gebäudedetails!C118</f>
        <v>0</v>
      </c>
      <c r="C98" s="538">
        <f>Gebäudedetails!D118</f>
        <v>0</v>
      </c>
    </row>
    <row r="99" spans="1:3" x14ac:dyDescent="0.25">
      <c r="A99" s="67"/>
      <c r="B99" s="540">
        <f>Gebäudedetails!C119</f>
        <v>0</v>
      </c>
      <c r="C99" s="538">
        <f>Gebäudedetails!D119</f>
        <v>0</v>
      </c>
    </row>
    <row r="100" spans="1:3" x14ac:dyDescent="0.25">
      <c r="A100" s="67"/>
      <c r="B100" s="540">
        <f>Gebäudedetails!C120</f>
        <v>0</v>
      </c>
      <c r="C100" s="538">
        <f>Gebäudedetails!D120</f>
        <v>0</v>
      </c>
    </row>
    <row r="101" spans="1:3" x14ac:dyDescent="0.25">
      <c r="A101" s="539"/>
      <c r="B101" s="539"/>
      <c r="C101" s="538"/>
    </row>
    <row r="102" spans="1:3" x14ac:dyDescent="0.25">
      <c r="A102" s="538"/>
      <c r="B102" s="538"/>
      <c r="C102" s="538"/>
    </row>
    <row r="103" spans="1:3" ht="38.25" x14ac:dyDescent="0.25">
      <c r="A103" s="70" t="s">
        <v>317</v>
      </c>
      <c r="B103" s="485" t="s">
        <v>743</v>
      </c>
      <c r="C103" s="538">
        <f>'Teil 1 Gebäude'!D96</f>
        <v>0</v>
      </c>
    </row>
    <row r="104" spans="1:3" ht="38.25" x14ac:dyDescent="0.25">
      <c r="A104" s="70" t="s">
        <v>318</v>
      </c>
      <c r="B104" s="485" t="s">
        <v>777</v>
      </c>
      <c r="C104" s="538">
        <f>'Teil 1 Gebäude'!D97</f>
        <v>0</v>
      </c>
    </row>
    <row r="105" spans="1:3" ht="38.25" x14ac:dyDescent="0.25">
      <c r="A105" s="70" t="s">
        <v>319</v>
      </c>
      <c r="B105" s="485" t="s">
        <v>744</v>
      </c>
      <c r="C105" s="538" t="str">
        <f>'Teil 1 Gebäude'!D98</f>
        <v>Keine Angabe</v>
      </c>
    </row>
    <row r="106" spans="1:3" ht="38.25" x14ac:dyDescent="0.25">
      <c r="A106" s="70" t="s">
        <v>320</v>
      </c>
      <c r="B106" s="485" t="s">
        <v>745</v>
      </c>
      <c r="C106" s="538" t="str">
        <f>'Teil 1 Gebäude'!D99</f>
        <v>Frage kann zur Zeit nicht beantwortet werden</v>
      </c>
    </row>
    <row r="107" spans="1:3" ht="30" x14ac:dyDescent="0.25">
      <c r="A107" s="70" t="s">
        <v>351</v>
      </c>
      <c r="B107" s="485" t="s">
        <v>766</v>
      </c>
      <c r="C107" s="538" t="str">
        <f>'Teil 1 Gebäude'!D132</f>
        <v>Frage kann zur Zeit nicht beantwortet werden</v>
      </c>
    </row>
    <row r="108" spans="1:3" ht="127.5" x14ac:dyDescent="0.25">
      <c r="A108" s="70" t="s">
        <v>353</v>
      </c>
      <c r="B108" s="485" t="s">
        <v>772</v>
      </c>
      <c r="C108" s="538" t="str">
        <f>'Teil 1 Gebäude'!D149</f>
        <v>Frage kann zur Zeit nicht beantwortet werden</v>
      </c>
    </row>
    <row r="109" spans="1:3" ht="63.75" x14ac:dyDescent="0.25">
      <c r="A109" s="70" t="s">
        <v>367</v>
      </c>
      <c r="B109" s="485" t="s">
        <v>773</v>
      </c>
      <c r="C109" s="538" t="str">
        <f>'Teil 1 Gebäude'!D150</f>
        <v>Frage kann zur Zeit nicht beantwortet werden</v>
      </c>
    </row>
    <row r="110" spans="1:3" ht="38.25" x14ac:dyDescent="0.25">
      <c r="A110" s="70" t="s">
        <v>368</v>
      </c>
      <c r="B110" s="485" t="s">
        <v>774</v>
      </c>
      <c r="C110" s="538">
        <f>'Teil 1 Gebäude'!D151</f>
        <v>0</v>
      </c>
    </row>
    <row r="111" spans="1:3" ht="51" x14ac:dyDescent="0.25">
      <c r="A111" s="70" t="s">
        <v>389</v>
      </c>
      <c r="B111" s="485" t="s">
        <v>775</v>
      </c>
      <c r="C111" s="538">
        <f>'Teil 1 Gebäude'!D152</f>
        <v>0</v>
      </c>
    </row>
    <row r="112" spans="1:3" x14ac:dyDescent="0.25">
      <c r="A112" s="1039" t="s">
        <v>1659</v>
      </c>
      <c r="B112" s="1040"/>
      <c r="C112" s="1041"/>
    </row>
    <row r="113" spans="1:3" ht="63.75" x14ac:dyDescent="0.25">
      <c r="A113" s="485" t="s">
        <v>60</v>
      </c>
      <c r="B113" s="485" t="s">
        <v>956</v>
      </c>
      <c r="C113" s="538">
        <f>'Teil 2 Gebäudebetrieb'!D51</f>
        <v>0</v>
      </c>
    </row>
    <row r="114" spans="1:3" ht="45" x14ac:dyDescent="0.25">
      <c r="A114" s="918" t="s">
        <v>85</v>
      </c>
      <c r="B114" s="485" t="s">
        <v>433</v>
      </c>
      <c r="C114" s="538" t="str">
        <f>'Teil 2 Gebäudebetrieb'!D78</f>
        <v>Bitte geben die Temperaturen in die folgenden Zellen ein</v>
      </c>
    </row>
    <row r="115" spans="1:3" ht="25.5" x14ac:dyDescent="0.25">
      <c r="A115" s="918"/>
      <c r="B115" s="485" t="s">
        <v>1827</v>
      </c>
      <c r="C115" s="538">
        <f>'Teil 2 Gebäudebetrieb'!D79</f>
        <v>0</v>
      </c>
    </row>
    <row r="116" spans="1:3" ht="25.5" x14ac:dyDescent="0.25">
      <c r="A116" s="918"/>
      <c r="B116" s="485" t="s">
        <v>436</v>
      </c>
      <c r="C116" s="538">
        <f>'Teil 2 Gebäudebetrieb'!D80</f>
        <v>0</v>
      </c>
    </row>
    <row r="117" spans="1:3" ht="45" x14ac:dyDescent="0.25">
      <c r="A117" s="918" t="s">
        <v>86</v>
      </c>
      <c r="B117" s="485" t="s">
        <v>983</v>
      </c>
      <c r="C117" s="538" t="str">
        <f>'Teil 2 Gebäudebetrieb'!D81</f>
        <v>Bitte geben die Temperaturen in die folgenden Zellen ein</v>
      </c>
    </row>
    <row r="118" spans="1:3" ht="25.5" x14ac:dyDescent="0.25">
      <c r="A118" s="918"/>
      <c r="B118" s="485" t="s">
        <v>1827</v>
      </c>
      <c r="C118" s="538">
        <f>'Teil 2 Gebäudebetrieb'!D82</f>
        <v>0</v>
      </c>
    </row>
    <row r="119" spans="1:3" ht="25.5" x14ac:dyDescent="0.25">
      <c r="A119" s="918"/>
      <c r="B119" s="485" t="s">
        <v>436</v>
      </c>
      <c r="C119" s="538">
        <f>'Teil 2 Gebäudebetrieb'!D83</f>
        <v>0</v>
      </c>
    </row>
    <row r="120" spans="1:3" ht="30" x14ac:dyDescent="0.25">
      <c r="A120" s="485" t="s">
        <v>102</v>
      </c>
      <c r="B120" s="485" t="s">
        <v>1840</v>
      </c>
      <c r="C120" s="538" t="str">
        <f>'Teil 2 Gebäudebetrieb'!D110</f>
        <v>Frage kann zur Zeit nicht beantwortet werden</v>
      </c>
    </row>
    <row r="121" spans="1:3" ht="25.5" x14ac:dyDescent="0.25">
      <c r="A121" s="485" t="s">
        <v>104</v>
      </c>
      <c r="B121" s="485" t="s">
        <v>1076</v>
      </c>
      <c r="C121" s="538">
        <f>'Teil 2 Gebäudebetrieb'!D112</f>
        <v>0</v>
      </c>
    </row>
    <row r="122" spans="1:3" ht="89.25" x14ac:dyDescent="0.25">
      <c r="A122" s="485" t="s">
        <v>105</v>
      </c>
      <c r="B122" s="485" t="s">
        <v>1077</v>
      </c>
      <c r="C122" s="538">
        <f>'Teil 2 Gebäudebetrieb'!D113</f>
        <v>0</v>
      </c>
    </row>
    <row r="123" spans="1:3" ht="63.75" x14ac:dyDescent="0.25">
      <c r="A123" s="485" t="s">
        <v>106</v>
      </c>
      <c r="B123" s="485" t="s">
        <v>1841</v>
      </c>
      <c r="C123" s="538">
        <f>'Teil 2 Gebäudebetrieb'!D114</f>
        <v>0</v>
      </c>
    </row>
    <row r="124" spans="1:3" ht="25.5" x14ac:dyDescent="0.25">
      <c r="A124" s="485" t="s">
        <v>107</v>
      </c>
      <c r="B124" s="485" t="s">
        <v>1078</v>
      </c>
      <c r="C124" s="538">
        <f>'Teil 2 Gebäudebetrieb'!D116</f>
        <v>0</v>
      </c>
    </row>
    <row r="125" spans="1:3" ht="38.25" x14ac:dyDescent="0.25">
      <c r="A125" s="1046" t="s">
        <v>110</v>
      </c>
      <c r="B125" s="485" t="s">
        <v>1081</v>
      </c>
      <c r="C125" s="538">
        <f>'Teil 2 Gebäudebetrieb'!I119</f>
        <v>0</v>
      </c>
    </row>
    <row r="126" spans="1:3" x14ac:dyDescent="0.25">
      <c r="A126" s="1046"/>
      <c r="B126" s="485" t="s">
        <v>706</v>
      </c>
      <c r="C126" s="538">
        <f>'Teil 2 Gebäudebetrieb'!I120</f>
        <v>0</v>
      </c>
    </row>
    <row r="127" spans="1:3" x14ac:dyDescent="0.25">
      <c r="A127" s="1046"/>
      <c r="B127" s="485" t="s">
        <v>1082</v>
      </c>
      <c r="C127" s="538">
        <f>'Teil 2 Gebäudebetrieb'!I121</f>
        <v>0</v>
      </c>
    </row>
    <row r="128" spans="1:3" x14ac:dyDescent="0.25">
      <c r="A128" s="1046"/>
      <c r="B128" s="63" t="s">
        <v>1083</v>
      </c>
      <c r="C128" s="538">
        <f>'Teil 2 Gebäudebetrieb'!I122</f>
        <v>0</v>
      </c>
    </row>
    <row r="129" spans="1:3" ht="25.5" x14ac:dyDescent="0.25">
      <c r="A129" s="1046"/>
      <c r="B129" s="63" t="s">
        <v>1084</v>
      </c>
      <c r="C129" s="538">
        <f>'Teil 2 Gebäudebetrieb'!I123</f>
        <v>0</v>
      </c>
    </row>
    <row r="130" spans="1:3" x14ac:dyDescent="0.25">
      <c r="A130" s="1046"/>
      <c r="B130" s="63" t="s">
        <v>1085</v>
      </c>
      <c r="C130" s="538">
        <f>'Teil 2 Gebäudebetrieb'!I124</f>
        <v>0</v>
      </c>
    </row>
    <row r="131" spans="1:3" ht="25.5" x14ac:dyDescent="0.25">
      <c r="A131" s="1046"/>
      <c r="B131" s="63" t="s">
        <v>1086</v>
      </c>
      <c r="C131" s="538">
        <f>'Teil 2 Gebäudebetrieb'!I125</f>
        <v>0</v>
      </c>
    </row>
    <row r="132" spans="1:3" ht="25.5" x14ac:dyDescent="0.25">
      <c r="A132" s="1046"/>
      <c r="B132" s="63" t="s">
        <v>1087</v>
      </c>
      <c r="C132" s="538">
        <f>'Teil 2 Gebäudebetrieb'!I126</f>
        <v>0</v>
      </c>
    </row>
    <row r="133" spans="1:3" ht="38.25" x14ac:dyDescent="0.25">
      <c r="A133" s="1046"/>
      <c r="B133" s="63" t="s">
        <v>1088</v>
      </c>
      <c r="C133" s="538">
        <f>'Teil 2 Gebäudebetrieb'!I127</f>
        <v>0</v>
      </c>
    </row>
    <row r="134" spans="1:3" x14ac:dyDescent="0.25">
      <c r="A134" s="1046"/>
      <c r="B134" s="63" t="s">
        <v>1089</v>
      </c>
      <c r="C134" s="538">
        <f>'Teil 2 Gebäudebetrieb'!I128</f>
        <v>0</v>
      </c>
    </row>
    <row r="135" spans="1:3" x14ac:dyDescent="0.25">
      <c r="A135" s="1046"/>
      <c r="B135" s="63" t="s">
        <v>1090</v>
      </c>
      <c r="C135" s="538">
        <f>'Teil 2 Gebäudebetrieb'!I129</f>
        <v>0</v>
      </c>
    </row>
    <row r="136" spans="1:3" x14ac:dyDescent="0.25">
      <c r="A136" s="1046"/>
      <c r="B136" s="63" t="s">
        <v>1091</v>
      </c>
      <c r="C136" s="538">
        <f>'Teil 2 Gebäudebetrieb'!I130</f>
        <v>0</v>
      </c>
    </row>
    <row r="137" spans="1:3" ht="25.5" x14ac:dyDescent="0.25">
      <c r="A137" s="1046"/>
      <c r="B137" s="63" t="s">
        <v>1092</v>
      </c>
      <c r="C137" s="538">
        <f>'Teil 2 Gebäudebetrieb'!I131</f>
        <v>0</v>
      </c>
    </row>
    <row r="138" spans="1:3" ht="25.5" x14ac:dyDescent="0.25">
      <c r="A138" s="1046"/>
      <c r="B138" s="63" t="s">
        <v>1093</v>
      </c>
      <c r="C138" s="538">
        <f>'Teil 2 Gebäudebetrieb'!I132</f>
        <v>0</v>
      </c>
    </row>
    <row r="139" spans="1:3" x14ac:dyDescent="0.25">
      <c r="A139" s="1046"/>
      <c r="B139" s="63" t="s">
        <v>1094</v>
      </c>
      <c r="C139" s="538">
        <f>'Teil 2 Gebäudebetrieb'!I133</f>
        <v>0</v>
      </c>
    </row>
    <row r="140" spans="1:3" x14ac:dyDescent="0.25">
      <c r="A140" s="1046"/>
      <c r="B140" s="63"/>
      <c r="C140" s="538">
        <f>'Teil 2 Gebäudebetrieb'!I134</f>
        <v>0</v>
      </c>
    </row>
    <row r="141" spans="1:3" x14ac:dyDescent="0.25">
      <c r="A141" s="1046"/>
      <c r="B141" s="63" t="s">
        <v>1095</v>
      </c>
      <c r="C141" s="538">
        <f>'Teil 2 Gebäudebetrieb'!I135</f>
        <v>0</v>
      </c>
    </row>
    <row r="142" spans="1:3" ht="25.5" x14ac:dyDescent="0.25">
      <c r="A142" s="1046"/>
      <c r="B142" s="63" t="s">
        <v>1096</v>
      </c>
      <c r="C142" s="538">
        <f>'Teil 2 Gebäudebetrieb'!I136</f>
        <v>0</v>
      </c>
    </row>
    <row r="143" spans="1:3" x14ac:dyDescent="0.25">
      <c r="A143" s="1046"/>
      <c r="B143" s="63" t="s">
        <v>1097</v>
      </c>
      <c r="C143" s="538">
        <f>'Teil 2 Gebäudebetrieb'!I137</f>
        <v>0</v>
      </c>
    </row>
    <row r="144" spans="1:3" ht="25.5" x14ac:dyDescent="0.25">
      <c r="A144" s="1046"/>
      <c r="B144" s="63" t="s">
        <v>1098</v>
      </c>
      <c r="C144" s="538">
        <f>'Teil 2 Gebäudebetrieb'!I138</f>
        <v>0</v>
      </c>
    </row>
    <row r="145" spans="1:3" x14ac:dyDescent="0.25">
      <c r="A145" s="1046"/>
      <c r="B145" s="63" t="s">
        <v>1099</v>
      </c>
      <c r="C145" s="538">
        <f>'Teil 2 Gebäudebetrieb'!I139</f>
        <v>0</v>
      </c>
    </row>
    <row r="146" spans="1:3" x14ac:dyDescent="0.25">
      <c r="A146" s="1046"/>
      <c r="B146" s="63" t="s">
        <v>1100</v>
      </c>
      <c r="C146" s="538">
        <f>'Teil 2 Gebäudebetrieb'!I140</f>
        <v>0</v>
      </c>
    </row>
    <row r="147" spans="1:3" x14ac:dyDescent="0.25">
      <c r="A147" s="1046"/>
      <c r="B147" s="63" t="s">
        <v>1101</v>
      </c>
      <c r="C147" s="538">
        <f>'Teil 2 Gebäudebetrieb'!I141</f>
        <v>0</v>
      </c>
    </row>
    <row r="148" spans="1:3" x14ac:dyDescent="0.25">
      <c r="A148" s="1046"/>
      <c r="B148" s="63" t="s">
        <v>1102</v>
      </c>
      <c r="C148" s="538">
        <f>'Teil 2 Gebäudebetrieb'!I142</f>
        <v>0</v>
      </c>
    </row>
    <row r="149" spans="1:3" x14ac:dyDescent="0.25">
      <c r="A149" s="1046"/>
      <c r="B149" s="63"/>
      <c r="C149" s="538">
        <f>'Teil 2 Gebäudebetrieb'!I143</f>
        <v>0</v>
      </c>
    </row>
    <row r="150" spans="1:3" x14ac:dyDescent="0.25">
      <c r="A150" s="1046"/>
      <c r="B150" s="63" t="s">
        <v>1103</v>
      </c>
      <c r="C150" s="538">
        <f>'Teil 2 Gebäudebetrieb'!I144</f>
        <v>0</v>
      </c>
    </row>
    <row r="151" spans="1:3" x14ac:dyDescent="0.25">
      <c r="A151" s="1046"/>
      <c r="B151" s="63" t="s">
        <v>1104</v>
      </c>
      <c r="C151" s="538">
        <f>'Teil 2 Gebäudebetrieb'!I145</f>
        <v>0</v>
      </c>
    </row>
    <row r="152" spans="1:3" x14ac:dyDescent="0.25">
      <c r="A152" s="1046"/>
      <c r="B152" s="63" t="s">
        <v>1105</v>
      </c>
      <c r="C152" s="538">
        <f>'Teil 2 Gebäudebetrieb'!I146</f>
        <v>0</v>
      </c>
    </row>
    <row r="153" spans="1:3" x14ac:dyDescent="0.25">
      <c r="A153" s="1046"/>
      <c r="B153" s="63" t="s">
        <v>1106</v>
      </c>
      <c r="C153" s="538">
        <f>'Teil 2 Gebäudebetrieb'!I147</f>
        <v>0</v>
      </c>
    </row>
    <row r="154" spans="1:3" x14ac:dyDescent="0.25">
      <c r="A154" s="1046"/>
      <c r="B154" s="63" t="s">
        <v>1107</v>
      </c>
      <c r="C154" s="538">
        <f>'Teil 2 Gebäudebetrieb'!I148</f>
        <v>0</v>
      </c>
    </row>
    <row r="155" spans="1:3" x14ac:dyDescent="0.25">
      <c r="A155" s="1046"/>
      <c r="B155" s="63" t="s">
        <v>1108</v>
      </c>
      <c r="C155" s="538">
        <f>'Teil 2 Gebäudebetrieb'!I149</f>
        <v>0</v>
      </c>
    </row>
    <row r="156" spans="1:3" x14ac:dyDescent="0.25">
      <c r="A156" s="1046"/>
      <c r="B156" s="63" t="s">
        <v>1109</v>
      </c>
      <c r="C156" s="538">
        <f>'Teil 2 Gebäudebetrieb'!I150</f>
        <v>0</v>
      </c>
    </row>
    <row r="157" spans="1:3" x14ac:dyDescent="0.25">
      <c r="A157" s="1046"/>
      <c r="B157" s="63"/>
      <c r="C157" s="538">
        <f>'Teil 2 Gebäudebetrieb'!I151</f>
        <v>0</v>
      </c>
    </row>
    <row r="158" spans="1:3" x14ac:dyDescent="0.25">
      <c r="A158" s="1046"/>
      <c r="B158" s="63" t="s">
        <v>1110</v>
      </c>
      <c r="C158" s="538">
        <f>'Teil 2 Gebäudebetrieb'!I152</f>
        <v>0</v>
      </c>
    </row>
    <row r="159" spans="1:3" ht="76.5" x14ac:dyDescent="0.25">
      <c r="A159" s="485" t="s">
        <v>113</v>
      </c>
      <c r="B159" s="485" t="s">
        <v>1113</v>
      </c>
      <c r="C159" s="538">
        <f>'Teil 2 Gebäudebetrieb'!D156</f>
        <v>0</v>
      </c>
    </row>
    <row r="160" spans="1:3" ht="76.5" x14ac:dyDescent="0.25">
      <c r="A160" s="485" t="s">
        <v>114</v>
      </c>
      <c r="B160" s="485" t="s">
        <v>1141</v>
      </c>
      <c r="C160" s="538">
        <f>'Teil 2 Gebäudebetrieb'!D157</f>
        <v>0</v>
      </c>
    </row>
    <row r="161" spans="1:3" ht="89.25" x14ac:dyDescent="0.25">
      <c r="A161" s="1046" t="s">
        <v>185</v>
      </c>
      <c r="B161" s="485" t="s">
        <v>1115</v>
      </c>
      <c r="C161" s="538" t="str">
        <f>'Teil 2 Gebäudebetrieb'!D158</f>
        <v>Bitte kWh pro Jahr in die folgenden Textfelder eingeben</v>
      </c>
    </row>
    <row r="162" spans="1:3" x14ac:dyDescent="0.25">
      <c r="A162" s="1046"/>
      <c r="B162" s="485" t="s">
        <v>1116</v>
      </c>
      <c r="C162" s="538">
        <f>'Teil 2 Gebäudebetrieb'!D159</f>
        <v>0</v>
      </c>
    </row>
    <row r="163" spans="1:3" x14ac:dyDescent="0.25">
      <c r="A163" s="1046"/>
      <c r="B163" s="485" t="s">
        <v>1117</v>
      </c>
      <c r="C163" s="538">
        <f>'Teil 2 Gebäudebetrieb'!D160</f>
        <v>0</v>
      </c>
    </row>
    <row r="164" spans="1:3" x14ac:dyDescent="0.25">
      <c r="A164" s="1046"/>
      <c r="B164" s="485" t="s">
        <v>1118</v>
      </c>
      <c r="C164" s="538">
        <f>'Teil 2 Gebäudebetrieb'!D161</f>
        <v>0</v>
      </c>
    </row>
    <row r="165" spans="1:3" x14ac:dyDescent="0.25">
      <c r="A165" s="1046"/>
      <c r="B165" s="485" t="s">
        <v>1119</v>
      </c>
      <c r="C165" s="538">
        <f>'Teil 2 Gebäudebetrieb'!D162</f>
        <v>0</v>
      </c>
    </row>
    <row r="166" spans="1:3" x14ac:dyDescent="0.25">
      <c r="A166" s="1046"/>
      <c r="B166" s="485" t="s">
        <v>179</v>
      </c>
      <c r="C166" s="538">
        <f>'Teil 2 Gebäudebetrieb'!D163</f>
        <v>0</v>
      </c>
    </row>
    <row r="167" spans="1:3" x14ac:dyDescent="0.25">
      <c r="A167" s="1046"/>
      <c r="B167" s="485" t="s">
        <v>1120</v>
      </c>
      <c r="C167" s="538">
        <f>'Teil 2 Gebäudebetrieb'!D164</f>
        <v>0</v>
      </c>
    </row>
    <row r="168" spans="1:3" x14ac:dyDescent="0.25">
      <c r="A168" s="1046"/>
      <c r="B168" s="485" t="s">
        <v>1831</v>
      </c>
      <c r="C168" s="538">
        <f>'Teil 2 Gebäudebetrieb'!D165</f>
        <v>0</v>
      </c>
    </row>
    <row r="169" spans="1:3" ht="25.5" x14ac:dyDescent="0.25">
      <c r="A169" s="1046"/>
      <c r="B169" s="485" t="s">
        <v>1123</v>
      </c>
      <c r="C169" s="538">
        <f>'Teil 2 Gebäudebetrieb'!D166</f>
        <v>0</v>
      </c>
    </row>
    <row r="170" spans="1:3" x14ac:dyDescent="0.25">
      <c r="A170" s="1046"/>
      <c r="B170" s="485" t="s">
        <v>1121</v>
      </c>
      <c r="C170" s="538">
        <f>'Teil 2 Gebäudebetrieb'!D167</f>
        <v>0</v>
      </c>
    </row>
    <row r="171" spans="1:3" x14ac:dyDescent="0.25">
      <c r="A171" s="1046"/>
      <c r="B171" s="485" t="s">
        <v>1122</v>
      </c>
      <c r="C171" s="538">
        <f>'Teil 2 Gebäudebetrieb'!D168</f>
        <v>0</v>
      </c>
    </row>
    <row r="172" spans="1:3" x14ac:dyDescent="0.25">
      <c r="A172" s="1046"/>
      <c r="B172" s="541" t="s">
        <v>577</v>
      </c>
      <c r="C172" s="538">
        <f>'Teil 2 Gebäudebetrieb'!D169</f>
        <v>0</v>
      </c>
    </row>
    <row r="173" spans="1:3" ht="51" x14ac:dyDescent="0.25">
      <c r="A173" s="1046" t="s">
        <v>373</v>
      </c>
      <c r="B173" s="485" t="s">
        <v>1124</v>
      </c>
      <c r="C173" s="538" t="str">
        <f>'Teil 2 Gebäudebetrieb'!D171</f>
        <v>Bitte kWh pro Jahr in die folgenden Textfelder eingeben</v>
      </c>
    </row>
    <row r="174" spans="1:3" x14ac:dyDescent="0.25">
      <c r="A174" s="1046"/>
      <c r="B174" s="485" t="s">
        <v>1125</v>
      </c>
      <c r="C174" s="538">
        <f>'Teil 2 Gebäudebetrieb'!D172</f>
        <v>0</v>
      </c>
    </row>
    <row r="175" spans="1:3" x14ac:dyDescent="0.25">
      <c r="A175" s="1046"/>
      <c r="B175" s="485" t="s">
        <v>1126</v>
      </c>
      <c r="C175" s="538">
        <f>'Teil 2 Gebäudebetrieb'!D173</f>
        <v>0</v>
      </c>
    </row>
    <row r="176" spans="1:3" x14ac:dyDescent="0.25">
      <c r="A176" s="1046"/>
      <c r="B176" s="485" t="s">
        <v>1116</v>
      </c>
      <c r="C176" s="538">
        <f>'Teil 2 Gebäudebetrieb'!D174</f>
        <v>0</v>
      </c>
    </row>
    <row r="177" spans="1:3" x14ac:dyDescent="0.25">
      <c r="A177" s="1046"/>
      <c r="B177" s="485" t="s">
        <v>1127</v>
      </c>
      <c r="C177" s="538">
        <f>'Teil 2 Gebäudebetrieb'!D175</f>
        <v>0</v>
      </c>
    </row>
    <row r="178" spans="1:3" x14ac:dyDescent="0.25">
      <c r="A178" s="1046"/>
      <c r="B178" s="485" t="s">
        <v>1128</v>
      </c>
      <c r="C178" s="538">
        <f>'Teil 2 Gebäudebetrieb'!D176</f>
        <v>0</v>
      </c>
    </row>
    <row r="179" spans="1:3" x14ac:dyDescent="0.25">
      <c r="A179" s="1046"/>
      <c r="B179" s="485" t="s">
        <v>1119</v>
      </c>
      <c r="C179" s="538">
        <f>'Teil 2 Gebäudebetrieb'!D177</f>
        <v>0</v>
      </c>
    </row>
    <row r="180" spans="1:3" x14ac:dyDescent="0.25">
      <c r="A180" s="1046"/>
      <c r="B180" s="485" t="s">
        <v>179</v>
      </c>
      <c r="C180" s="538">
        <f>'Teil 2 Gebäudebetrieb'!D178</f>
        <v>0</v>
      </c>
    </row>
    <row r="181" spans="1:3" x14ac:dyDescent="0.25">
      <c r="A181" s="1046"/>
      <c r="B181" s="485" t="s">
        <v>1120</v>
      </c>
      <c r="C181" s="538">
        <f>'Teil 2 Gebäudebetrieb'!D179</f>
        <v>0</v>
      </c>
    </row>
    <row r="182" spans="1:3" x14ac:dyDescent="0.25">
      <c r="A182" s="1046"/>
      <c r="B182" s="485" t="s">
        <v>1831</v>
      </c>
      <c r="C182" s="538">
        <f>'Teil 2 Gebäudebetrieb'!D180</f>
        <v>0</v>
      </c>
    </row>
    <row r="183" spans="1:3" ht="25.5" x14ac:dyDescent="0.25">
      <c r="A183" s="1046"/>
      <c r="B183" s="485" t="s">
        <v>1123</v>
      </c>
      <c r="C183" s="538">
        <f>'Teil 2 Gebäudebetrieb'!D181</f>
        <v>0</v>
      </c>
    </row>
    <row r="184" spans="1:3" x14ac:dyDescent="0.25">
      <c r="A184" s="1046"/>
      <c r="B184" s="485" t="s">
        <v>1121</v>
      </c>
      <c r="C184" s="538">
        <f>'Teil 2 Gebäudebetrieb'!D182</f>
        <v>0</v>
      </c>
    </row>
    <row r="185" spans="1:3" ht="25.5" x14ac:dyDescent="0.25">
      <c r="A185" s="1046"/>
      <c r="B185" s="485" t="s">
        <v>1129</v>
      </c>
      <c r="C185" s="538">
        <f>'Teil 2 Gebäudebetrieb'!D183</f>
        <v>0</v>
      </c>
    </row>
    <row r="186" spans="1:3" x14ac:dyDescent="0.25">
      <c r="A186" s="1046"/>
      <c r="B186" s="485" t="s">
        <v>577</v>
      </c>
      <c r="C186" s="538">
        <f>'Teil 2 Gebäudebetrieb'!D184</f>
        <v>0</v>
      </c>
    </row>
    <row r="187" spans="1:3" ht="51" x14ac:dyDescent="0.25">
      <c r="A187" s="1046" t="s">
        <v>374</v>
      </c>
      <c r="B187" s="485" t="s">
        <v>1142</v>
      </c>
      <c r="C187" s="538" t="str">
        <f>'Teil 2 Gebäudebetrieb'!D186</f>
        <v>Bitte geben Sie die Angaben in kWh/a in die folgenden Felder ein</v>
      </c>
    </row>
    <row r="188" spans="1:3" x14ac:dyDescent="0.25">
      <c r="A188" s="1046"/>
      <c r="B188" s="485" t="s">
        <v>1125</v>
      </c>
      <c r="C188" s="538">
        <f>'Teil 2 Gebäudebetrieb'!D187</f>
        <v>0</v>
      </c>
    </row>
    <row r="189" spans="1:3" x14ac:dyDescent="0.25">
      <c r="A189" s="1046"/>
      <c r="B189" s="485" t="s">
        <v>1126</v>
      </c>
      <c r="C189" s="538">
        <f>'Teil 2 Gebäudebetrieb'!D188</f>
        <v>0</v>
      </c>
    </row>
    <row r="190" spans="1:3" x14ac:dyDescent="0.25">
      <c r="A190" s="1046"/>
      <c r="B190" s="485" t="s">
        <v>1116</v>
      </c>
      <c r="C190" s="538">
        <f>'Teil 2 Gebäudebetrieb'!D189</f>
        <v>0</v>
      </c>
    </row>
    <row r="191" spans="1:3" x14ac:dyDescent="0.25">
      <c r="A191" s="1046"/>
      <c r="B191" s="485" t="s">
        <v>1127</v>
      </c>
      <c r="C191" s="538">
        <f>'Teil 2 Gebäudebetrieb'!D190</f>
        <v>0</v>
      </c>
    </row>
    <row r="192" spans="1:3" x14ac:dyDescent="0.25">
      <c r="A192" s="1046"/>
      <c r="B192" s="485" t="s">
        <v>1128</v>
      </c>
      <c r="C192" s="538">
        <f>'Teil 2 Gebäudebetrieb'!D191</f>
        <v>0</v>
      </c>
    </row>
    <row r="193" spans="1:3" x14ac:dyDescent="0.25">
      <c r="A193" s="1046"/>
      <c r="B193" s="485" t="s">
        <v>1119</v>
      </c>
      <c r="C193" s="538">
        <f>'Teil 2 Gebäudebetrieb'!D192</f>
        <v>0</v>
      </c>
    </row>
    <row r="194" spans="1:3" x14ac:dyDescent="0.25">
      <c r="A194" s="1046"/>
      <c r="B194" s="485" t="s">
        <v>179</v>
      </c>
      <c r="C194" s="538">
        <f>'Teil 2 Gebäudebetrieb'!D193</f>
        <v>0</v>
      </c>
    </row>
    <row r="195" spans="1:3" x14ac:dyDescent="0.25">
      <c r="A195" s="1046"/>
      <c r="B195" s="485" t="s">
        <v>1120</v>
      </c>
      <c r="C195" s="538">
        <f>'Teil 2 Gebäudebetrieb'!D194</f>
        <v>0</v>
      </c>
    </row>
    <row r="196" spans="1:3" x14ac:dyDescent="0.25">
      <c r="A196" s="1046"/>
      <c r="B196" s="485" t="s">
        <v>1831</v>
      </c>
      <c r="C196" s="538">
        <f>'Teil 2 Gebäudebetrieb'!D195</f>
        <v>0</v>
      </c>
    </row>
    <row r="197" spans="1:3" ht="25.5" x14ac:dyDescent="0.25">
      <c r="A197" s="1046"/>
      <c r="B197" s="485" t="s">
        <v>1123</v>
      </c>
      <c r="C197" s="538">
        <f>'Teil 2 Gebäudebetrieb'!D196</f>
        <v>0</v>
      </c>
    </row>
    <row r="198" spans="1:3" x14ac:dyDescent="0.25">
      <c r="A198" s="1046"/>
      <c r="B198" s="485" t="s">
        <v>1121</v>
      </c>
      <c r="C198" s="538">
        <f>'Teil 2 Gebäudebetrieb'!D197</f>
        <v>0</v>
      </c>
    </row>
    <row r="199" spans="1:3" ht="25.5" x14ac:dyDescent="0.25">
      <c r="A199" s="1046"/>
      <c r="B199" s="485" t="s">
        <v>1129</v>
      </c>
      <c r="C199" s="538">
        <f>'Teil 2 Gebäudebetrieb'!D198</f>
        <v>0</v>
      </c>
    </row>
    <row r="200" spans="1:3" x14ac:dyDescent="0.25">
      <c r="A200" s="1046"/>
      <c r="B200" s="485" t="s">
        <v>577</v>
      </c>
      <c r="C200" s="538">
        <f>'Teil 2 Gebäudebetrieb'!D199</f>
        <v>0</v>
      </c>
    </row>
    <row r="201" spans="1:3" x14ac:dyDescent="0.25">
      <c r="A201" s="1042" t="s">
        <v>1660</v>
      </c>
      <c r="B201" s="1043"/>
      <c r="C201" s="1044"/>
    </row>
    <row r="202" spans="1:3" ht="89.25" x14ac:dyDescent="0.25">
      <c r="A202" s="1038" t="s">
        <v>392</v>
      </c>
      <c r="B202" s="63" t="s">
        <v>1181</v>
      </c>
      <c r="C202" s="538" t="str">
        <f>'Teil 3 Gebäudenutzung'!D52</f>
        <v>Bitte geben Sie die Energie- / C02 Einsparungen in die folgenden Zellen ein</v>
      </c>
    </row>
    <row r="203" spans="1:3" ht="25.5" x14ac:dyDescent="0.25">
      <c r="A203" s="1038"/>
      <c r="B203" s="63" t="s">
        <v>1182</v>
      </c>
      <c r="C203" s="538">
        <f>'Teil 3 Gebäudenutzung'!D53</f>
        <v>0</v>
      </c>
    </row>
    <row r="204" spans="1:3" ht="25.5" x14ac:dyDescent="0.25">
      <c r="A204" s="1038"/>
      <c r="B204" s="63" t="s">
        <v>1183</v>
      </c>
      <c r="C204" s="538">
        <f>'Teil 3 Gebäudenutzung'!D54</f>
        <v>0</v>
      </c>
    </row>
    <row r="205" spans="1:3" ht="25.5" x14ac:dyDescent="0.25">
      <c r="A205" s="1038"/>
      <c r="B205" s="63" t="s">
        <v>1184</v>
      </c>
      <c r="C205" s="538">
        <f>'Teil 3 Gebäudenutzung'!D55</f>
        <v>0</v>
      </c>
    </row>
    <row r="206" spans="1:3" ht="25.5" x14ac:dyDescent="0.25">
      <c r="A206" s="1038"/>
      <c r="B206" s="63" t="s">
        <v>1185</v>
      </c>
      <c r="C206" s="538">
        <f>'Teil 3 Gebäudenutzung'!D56</f>
        <v>0</v>
      </c>
    </row>
    <row r="207" spans="1:3" ht="25.5" x14ac:dyDescent="0.25">
      <c r="A207" s="1038"/>
      <c r="B207" s="63" t="s">
        <v>1186</v>
      </c>
      <c r="C207" s="538">
        <f>'Teil 3 Gebäudenutzung'!D57</f>
        <v>0</v>
      </c>
    </row>
    <row r="208" spans="1:3" ht="38.25" x14ac:dyDescent="0.25">
      <c r="A208" s="1038"/>
      <c r="B208" s="63" t="s">
        <v>1187</v>
      </c>
      <c r="C208" s="538">
        <f>'Teil 3 Gebäudenutzung'!D58</f>
        <v>0</v>
      </c>
    </row>
    <row r="209" spans="1:3" ht="38.25" x14ac:dyDescent="0.25">
      <c r="A209" s="1038"/>
      <c r="B209" s="63" t="s">
        <v>1188</v>
      </c>
      <c r="C209" s="538">
        <f>'Teil 3 Gebäudenutzung'!D59</f>
        <v>0</v>
      </c>
    </row>
    <row r="210" spans="1:3" ht="38.25" x14ac:dyDescent="0.25">
      <c r="A210" s="1038"/>
      <c r="B210" s="63" t="s">
        <v>1189</v>
      </c>
      <c r="C210" s="538">
        <f>'Teil 3 Gebäudenutzung'!D60</f>
        <v>0</v>
      </c>
    </row>
    <row r="211" spans="1:3" ht="25.5" x14ac:dyDescent="0.25">
      <c r="A211" s="485" t="s">
        <v>132</v>
      </c>
      <c r="B211" s="485" t="s">
        <v>1213</v>
      </c>
      <c r="C211" s="538" t="str">
        <f>'Teil 3 Gebäudenutzung'!D82</f>
        <v>Alternativen</v>
      </c>
    </row>
    <row r="212" spans="1:3" ht="114.75" x14ac:dyDescent="0.25">
      <c r="A212" s="485" t="s">
        <v>139</v>
      </c>
      <c r="B212" s="485" t="s">
        <v>1220</v>
      </c>
      <c r="C212" s="538">
        <f>'Teil 3 Gebäudenutzung'!D89</f>
        <v>0</v>
      </c>
    </row>
    <row r="213" spans="1:3" ht="114.75" x14ac:dyDescent="0.25">
      <c r="A213" s="485" t="s">
        <v>140</v>
      </c>
      <c r="B213" s="485" t="s">
        <v>1221</v>
      </c>
      <c r="C213" s="538">
        <f>'Teil 3 Gebäudenutzung'!D90</f>
        <v>0</v>
      </c>
    </row>
    <row r="214" spans="1:3" ht="51" x14ac:dyDescent="0.25">
      <c r="A214" s="485" t="s">
        <v>292</v>
      </c>
      <c r="B214" s="485" t="s">
        <v>1236</v>
      </c>
      <c r="C214" s="538">
        <f>'Teil 3 Gebäudenutzung'!D115</f>
        <v>0</v>
      </c>
    </row>
  </sheetData>
  <mergeCells count="10">
    <mergeCell ref="A202:A210"/>
    <mergeCell ref="A112:C112"/>
    <mergeCell ref="A201:C201"/>
    <mergeCell ref="A1:B2"/>
    <mergeCell ref="A114:A116"/>
    <mergeCell ref="A117:A119"/>
    <mergeCell ref="A125:A158"/>
    <mergeCell ref="A161:A172"/>
    <mergeCell ref="A173:A186"/>
    <mergeCell ref="A187:A200"/>
  </mergeCells>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92D050"/>
  </sheetPr>
  <dimension ref="A1:BT188"/>
  <sheetViews>
    <sheetView zoomScaleNormal="100" workbookViewId="0">
      <selection activeCell="E7" sqref="E7"/>
    </sheetView>
  </sheetViews>
  <sheetFormatPr baseColWidth="10" defaultColWidth="9.140625" defaultRowHeight="12.75" x14ac:dyDescent="0.2"/>
  <cols>
    <col min="1" max="1" width="2.28515625" style="55" customWidth="1"/>
    <col min="2" max="2" width="24.42578125" style="16" customWidth="1"/>
    <col min="3" max="3" width="72.7109375" style="16" customWidth="1"/>
    <col min="4" max="4" width="79.7109375" style="16" bestFit="1" customWidth="1"/>
    <col min="5" max="5" width="18.5703125" style="16" bestFit="1" customWidth="1"/>
    <col min="6" max="6" width="19.85546875" style="16" bestFit="1" customWidth="1"/>
    <col min="7" max="7" width="18.42578125" style="16" bestFit="1" customWidth="1"/>
    <col min="8" max="8" width="18.5703125" style="16" bestFit="1" customWidth="1"/>
    <col min="9" max="72" width="9.140625" style="55"/>
    <col min="73" max="16384" width="9.140625" style="16"/>
  </cols>
  <sheetData>
    <row r="1" spans="1:8" ht="38.25" customHeight="1" x14ac:dyDescent="0.2">
      <c r="C1" s="55"/>
      <c r="D1" s="55"/>
      <c r="E1" s="55"/>
      <c r="F1" s="55"/>
      <c r="G1" s="55"/>
      <c r="H1" s="55"/>
    </row>
    <row r="2" spans="1:8" ht="15" x14ac:dyDescent="0.2">
      <c r="B2" s="84" t="s">
        <v>446</v>
      </c>
      <c r="C2" s="56"/>
      <c r="D2" s="56"/>
      <c r="E2" s="56"/>
      <c r="F2" s="56"/>
      <c r="G2" s="56"/>
      <c r="H2" s="56"/>
    </row>
    <row r="3" spans="1:8" ht="15.75" x14ac:dyDescent="0.25">
      <c r="B3" s="86" t="s">
        <v>440</v>
      </c>
      <c r="C3" s="364" t="s">
        <v>448</v>
      </c>
      <c r="D3" s="57"/>
      <c r="E3" s="57"/>
      <c r="F3" s="56"/>
      <c r="G3" s="56"/>
      <c r="H3" s="56"/>
    </row>
    <row r="4" spans="1:8" x14ac:dyDescent="0.2">
      <c r="A4" s="202"/>
      <c r="B4" s="55"/>
      <c r="C4" s="55"/>
      <c r="D4" s="55"/>
      <c r="E4" s="55"/>
      <c r="F4" s="55"/>
      <c r="G4" s="55"/>
      <c r="H4" s="55"/>
    </row>
    <row r="5" spans="1:8" x14ac:dyDescent="0.2">
      <c r="B5" s="54" t="s">
        <v>440</v>
      </c>
      <c r="C5" s="54"/>
      <c r="D5" s="494"/>
      <c r="E5" s="73"/>
      <c r="F5" s="73"/>
      <c r="G5" s="73"/>
      <c r="H5" s="73"/>
    </row>
    <row r="6" spans="1:8" ht="13.5" thickBot="1" x14ac:dyDescent="0.25">
      <c r="B6" s="55"/>
      <c r="C6" s="55"/>
      <c r="D6" s="55"/>
      <c r="E6" s="55"/>
      <c r="F6" s="55"/>
      <c r="G6" s="55"/>
      <c r="H6" s="55"/>
    </row>
    <row r="7" spans="1:8" ht="13.5" thickBot="1" x14ac:dyDescent="0.25">
      <c r="B7" s="221" t="s">
        <v>191</v>
      </c>
      <c r="C7" s="365" t="s">
        <v>449</v>
      </c>
      <c r="D7" s="486"/>
      <c r="E7" s="55"/>
      <c r="F7" s="55"/>
      <c r="G7" s="55"/>
      <c r="H7" s="55"/>
    </row>
    <row r="8" spans="1:8" ht="13.5" thickBot="1" x14ac:dyDescent="0.25">
      <c r="B8" s="232" t="s">
        <v>192</v>
      </c>
      <c r="C8" s="366" t="s">
        <v>450</v>
      </c>
      <c r="D8" s="486"/>
      <c r="E8" s="55"/>
      <c r="F8" s="55"/>
      <c r="G8" s="55"/>
      <c r="H8" s="55"/>
    </row>
    <row r="9" spans="1:8" ht="26.25" thickBot="1" x14ac:dyDescent="0.25">
      <c r="B9" s="232" t="s">
        <v>193</v>
      </c>
      <c r="C9" s="367" t="s">
        <v>1869</v>
      </c>
      <c r="D9" s="487" t="s">
        <v>475</v>
      </c>
      <c r="E9" s="55"/>
      <c r="F9" s="55"/>
      <c r="G9" s="55"/>
      <c r="H9" s="55"/>
    </row>
    <row r="10" spans="1:8" ht="26.25" thickBot="1" x14ac:dyDescent="0.25">
      <c r="B10" s="221" t="s">
        <v>194</v>
      </c>
      <c r="C10" s="368" t="s">
        <v>451</v>
      </c>
      <c r="D10" s="486"/>
      <c r="E10" s="55"/>
      <c r="F10" s="55"/>
      <c r="G10" s="55"/>
      <c r="H10" s="55"/>
    </row>
    <row r="11" spans="1:8" ht="26.25" thickBot="1" x14ac:dyDescent="0.25">
      <c r="B11" s="221" t="s">
        <v>195</v>
      </c>
      <c r="C11" s="369" t="s">
        <v>452</v>
      </c>
      <c r="D11" s="486"/>
      <c r="E11" s="55"/>
      <c r="F11" s="55"/>
      <c r="G11" s="55"/>
      <c r="H11" s="55"/>
    </row>
    <row r="12" spans="1:8" ht="26.25" thickBot="1" x14ac:dyDescent="0.25">
      <c r="B12" s="232" t="s">
        <v>196</v>
      </c>
      <c r="C12" s="215" t="s">
        <v>453</v>
      </c>
      <c r="D12" s="486"/>
      <c r="E12" s="55"/>
      <c r="F12" s="55"/>
      <c r="G12" s="55"/>
      <c r="H12" s="55"/>
    </row>
    <row r="13" spans="1:8" ht="13.5" thickBot="1" x14ac:dyDescent="0.25">
      <c r="B13" s="221" t="s">
        <v>197</v>
      </c>
      <c r="C13" s="215" t="s">
        <v>454</v>
      </c>
      <c r="D13" s="486"/>
      <c r="E13" s="55"/>
      <c r="F13" s="55"/>
      <c r="G13" s="55"/>
      <c r="H13" s="55"/>
    </row>
    <row r="14" spans="1:8" ht="13.5" thickBot="1" x14ac:dyDescent="0.25">
      <c r="B14" s="221" t="s">
        <v>198</v>
      </c>
      <c r="C14" s="215" t="s">
        <v>455</v>
      </c>
      <c r="D14" s="486"/>
      <c r="E14" s="55"/>
      <c r="F14" s="55"/>
      <c r="G14" s="55"/>
      <c r="H14" s="55"/>
    </row>
    <row r="15" spans="1:8" ht="13.5" thickBot="1" x14ac:dyDescent="0.25">
      <c r="B15" s="221" t="s">
        <v>199</v>
      </c>
      <c r="C15" s="215" t="s">
        <v>456</v>
      </c>
      <c r="D15" s="486"/>
      <c r="E15" s="55"/>
      <c r="F15" s="55"/>
      <c r="G15" s="55"/>
      <c r="H15" s="55"/>
    </row>
    <row r="16" spans="1:8" ht="13.5" thickBot="1" x14ac:dyDescent="0.25">
      <c r="B16" s="221" t="s">
        <v>200</v>
      </c>
      <c r="C16" s="370" t="s">
        <v>457</v>
      </c>
      <c r="D16" s="486"/>
      <c r="E16" s="55"/>
      <c r="F16" s="55"/>
      <c r="G16" s="55"/>
      <c r="H16" s="55"/>
    </row>
    <row r="17" spans="2:8" ht="13.5" thickBot="1" x14ac:dyDescent="0.25">
      <c r="B17" s="221" t="s">
        <v>201</v>
      </c>
      <c r="C17" s="215" t="s">
        <v>458</v>
      </c>
      <c r="D17" s="486"/>
      <c r="E17" s="55"/>
      <c r="F17" s="55"/>
      <c r="G17" s="55"/>
      <c r="H17" s="55"/>
    </row>
    <row r="18" spans="2:8" ht="13.5" thickBot="1" x14ac:dyDescent="0.25">
      <c r="B18" s="221" t="s">
        <v>202</v>
      </c>
      <c r="C18" s="215" t="s">
        <v>459</v>
      </c>
      <c r="D18" s="486"/>
      <c r="E18" s="55"/>
      <c r="F18" s="55"/>
      <c r="G18" s="55"/>
      <c r="H18" s="55"/>
    </row>
    <row r="19" spans="2:8" ht="13.5" thickBot="1" x14ac:dyDescent="0.25">
      <c r="B19" s="221" t="s">
        <v>203</v>
      </c>
      <c r="C19" s="214" t="s">
        <v>460</v>
      </c>
      <c r="D19" s="486"/>
      <c r="E19" s="55"/>
      <c r="F19" s="55"/>
      <c r="G19" s="55"/>
      <c r="H19" s="55"/>
    </row>
    <row r="20" spans="2:8" ht="15.75" thickBot="1" x14ac:dyDescent="0.25">
      <c r="B20" s="232" t="s">
        <v>204</v>
      </c>
      <c r="C20" s="62" t="s">
        <v>461</v>
      </c>
      <c r="D20" s="487" t="s">
        <v>464</v>
      </c>
      <c r="E20" s="55"/>
      <c r="F20" s="55"/>
      <c r="G20" s="55"/>
      <c r="H20" s="55"/>
    </row>
    <row r="21" spans="2:8" ht="13.5" thickBot="1" x14ac:dyDescent="0.25">
      <c r="B21" s="232" t="s">
        <v>205</v>
      </c>
      <c r="C21" s="105" t="s">
        <v>462</v>
      </c>
      <c r="D21" s="486"/>
      <c r="E21" s="55"/>
      <c r="F21" s="55"/>
      <c r="G21" s="55"/>
      <c r="H21" s="55"/>
    </row>
    <row r="22" spans="2:8" ht="13.5" thickBot="1" x14ac:dyDescent="0.25">
      <c r="B22" s="232" t="s">
        <v>206</v>
      </c>
      <c r="C22" s="105" t="s">
        <v>463</v>
      </c>
      <c r="D22" s="486"/>
      <c r="E22" s="55"/>
      <c r="F22" s="55"/>
      <c r="G22" s="55"/>
      <c r="H22" s="55"/>
    </row>
    <row r="23" spans="2:8" ht="90" thickBot="1" x14ac:dyDescent="0.25">
      <c r="B23" s="232" t="s">
        <v>207</v>
      </c>
      <c r="C23" s="371" t="s">
        <v>1696</v>
      </c>
      <c r="D23" s="486"/>
      <c r="E23" s="55"/>
      <c r="F23" s="55"/>
      <c r="G23" s="55"/>
      <c r="H23" s="55"/>
    </row>
    <row r="24" spans="2:8" x14ac:dyDescent="0.2">
      <c r="B24" s="55"/>
      <c r="C24" s="55"/>
      <c r="D24" s="202"/>
      <c r="E24" s="55"/>
      <c r="F24" s="55"/>
      <c r="G24" s="55"/>
      <c r="H24" s="55"/>
    </row>
    <row r="25" spans="2:8" x14ac:dyDescent="0.2">
      <c r="B25" s="54" t="s">
        <v>530</v>
      </c>
      <c r="C25" s="54"/>
      <c r="D25" s="494"/>
      <c r="E25" s="73"/>
      <c r="F25" s="73"/>
      <c r="G25" s="73"/>
      <c r="H25" s="73"/>
    </row>
    <row r="26" spans="2:8" x14ac:dyDescent="0.2">
      <c r="B26" s="55"/>
      <c r="D26" s="488"/>
      <c r="E26" s="55"/>
      <c r="F26" s="55"/>
      <c r="G26" s="55"/>
      <c r="H26" s="55"/>
    </row>
    <row r="27" spans="2:8" ht="39" thickBot="1" x14ac:dyDescent="0.25">
      <c r="B27" s="221" t="s">
        <v>208</v>
      </c>
      <c r="C27" s="372" t="s">
        <v>478</v>
      </c>
      <c r="D27" s="489" t="s">
        <v>173</v>
      </c>
      <c r="E27" s="55"/>
      <c r="F27" s="55"/>
      <c r="G27" s="55"/>
      <c r="H27" s="55"/>
    </row>
    <row r="28" spans="2:8" ht="13.5" thickBot="1" x14ac:dyDescent="0.25">
      <c r="B28" s="232" t="s">
        <v>209</v>
      </c>
      <c r="C28" s="373" t="s">
        <v>479</v>
      </c>
      <c r="D28" s="486"/>
      <c r="E28" s="55"/>
      <c r="F28" s="55"/>
      <c r="G28" s="55"/>
      <c r="H28" s="55"/>
    </row>
    <row r="29" spans="2:8" ht="13.5" thickBot="1" x14ac:dyDescent="0.25">
      <c r="B29" s="221" t="s">
        <v>210</v>
      </c>
      <c r="C29" s="374" t="s">
        <v>480</v>
      </c>
      <c r="D29" s="486"/>
      <c r="E29" s="55"/>
      <c r="F29" s="55"/>
      <c r="G29" s="55"/>
      <c r="H29" s="55"/>
    </row>
    <row r="30" spans="2:8" ht="13.5" thickBot="1" x14ac:dyDescent="0.25">
      <c r="B30" s="221" t="s">
        <v>211</v>
      </c>
      <c r="C30" s="403" t="s">
        <v>481</v>
      </c>
      <c r="D30" s="486"/>
      <c r="E30" s="55"/>
      <c r="F30" s="55"/>
      <c r="G30" s="55"/>
      <c r="H30" s="55"/>
    </row>
    <row r="31" spans="2:8" ht="13.5" thickBot="1" x14ac:dyDescent="0.25">
      <c r="B31" s="221" t="s">
        <v>212</v>
      </c>
      <c r="C31" s="403" t="s">
        <v>482</v>
      </c>
      <c r="D31" s="486"/>
      <c r="E31" s="55"/>
      <c r="F31" s="55"/>
      <c r="G31" s="55"/>
      <c r="H31" s="55"/>
    </row>
    <row r="32" spans="2:8" ht="13.5" thickBot="1" x14ac:dyDescent="0.25">
      <c r="B32" s="221" t="s">
        <v>213</v>
      </c>
      <c r="C32" s="403" t="s">
        <v>483</v>
      </c>
      <c r="D32" s="486"/>
      <c r="E32" s="55"/>
      <c r="F32" s="55"/>
      <c r="G32" s="55"/>
      <c r="H32" s="55"/>
    </row>
    <row r="33" spans="1:72" ht="13.5" thickBot="1" x14ac:dyDescent="0.25">
      <c r="B33" s="221" t="s">
        <v>214</v>
      </c>
      <c r="C33" s="403" t="s">
        <v>484</v>
      </c>
      <c r="D33" s="486"/>
      <c r="E33" s="55"/>
      <c r="F33" s="55"/>
      <c r="G33" s="55"/>
      <c r="H33" s="55"/>
    </row>
    <row r="34" spans="1:72" ht="26.25" thickBot="1" x14ac:dyDescent="0.25">
      <c r="B34" s="221" t="s">
        <v>215</v>
      </c>
      <c r="C34" s="375" t="s">
        <v>1697</v>
      </c>
      <c r="D34" s="486"/>
      <c r="E34" s="55"/>
      <c r="F34" s="55"/>
      <c r="G34" s="55"/>
      <c r="H34" s="55"/>
    </row>
    <row r="35" spans="1:72" ht="13.5" thickBot="1" x14ac:dyDescent="0.25">
      <c r="B35" s="221" t="s">
        <v>216</v>
      </c>
      <c r="C35" s="376" t="s">
        <v>485</v>
      </c>
      <c r="D35" s="486"/>
      <c r="E35" s="55"/>
      <c r="F35" s="55"/>
      <c r="G35" s="55"/>
      <c r="H35" s="55"/>
    </row>
    <row r="36" spans="1:72" ht="13.5" thickBot="1" x14ac:dyDescent="0.25">
      <c r="B36" s="232" t="s">
        <v>217</v>
      </c>
      <c r="C36" s="377" t="s">
        <v>486</v>
      </c>
      <c r="D36" s="486"/>
      <c r="E36" s="55"/>
      <c r="F36" s="55"/>
      <c r="G36" s="55"/>
      <c r="H36" s="55"/>
    </row>
    <row r="37" spans="1:72" x14ac:dyDescent="0.2">
      <c r="B37" s="55"/>
      <c r="C37" s="55"/>
      <c r="D37" s="202"/>
      <c r="E37" s="55"/>
      <c r="F37" s="55"/>
      <c r="G37" s="55"/>
      <c r="H37" s="55"/>
    </row>
    <row r="38" spans="1:72" x14ac:dyDescent="0.2">
      <c r="B38" s="54" t="s">
        <v>531</v>
      </c>
      <c r="C38" s="54"/>
      <c r="D38" s="494"/>
      <c r="E38" s="73"/>
      <c r="F38" s="73"/>
      <c r="G38" s="73"/>
      <c r="H38" s="73"/>
    </row>
    <row r="39" spans="1:72" ht="13.5" thickBot="1" x14ac:dyDescent="0.25">
      <c r="B39" s="55"/>
      <c r="C39" s="55"/>
      <c r="D39" s="202"/>
      <c r="E39" s="55"/>
      <c r="F39" s="55"/>
      <c r="G39" s="55"/>
      <c r="H39" s="55"/>
    </row>
    <row r="40" spans="1:72" s="59" customFormat="1" ht="26.25" thickBot="1" x14ac:dyDescent="0.3">
      <c r="A40" s="58"/>
      <c r="B40" s="221" t="s">
        <v>218</v>
      </c>
      <c r="C40" s="378" t="s">
        <v>487</v>
      </c>
      <c r="D40" s="490"/>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row>
    <row r="41" spans="1:72" s="59" customFormat="1" ht="13.5" thickBot="1" x14ac:dyDescent="0.3">
      <c r="A41" s="58"/>
      <c r="B41" s="221" t="s">
        <v>219</v>
      </c>
      <c r="C41" s="379" t="s">
        <v>488</v>
      </c>
      <c r="D41" s="490"/>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row>
    <row r="42" spans="1:72" s="59" customFormat="1" ht="26.25" thickBot="1" x14ac:dyDescent="0.3">
      <c r="A42" s="58"/>
      <c r="B42" s="221" t="s">
        <v>220</v>
      </c>
      <c r="C42" s="380" t="s">
        <v>489</v>
      </c>
      <c r="D42" s="490"/>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row>
    <row r="43" spans="1:72" x14ac:dyDescent="0.2">
      <c r="B43" s="55"/>
      <c r="C43" s="55"/>
      <c r="D43" s="202"/>
      <c r="E43" s="55"/>
      <c r="F43" s="55"/>
      <c r="G43" s="55"/>
      <c r="H43" s="55"/>
    </row>
    <row r="44" spans="1:72" x14ac:dyDescent="0.2">
      <c r="B44" s="54" t="s">
        <v>532</v>
      </c>
      <c r="C44" s="54"/>
      <c r="D44" s="494"/>
      <c r="E44" s="73"/>
      <c r="F44" s="73"/>
      <c r="G44" s="73"/>
      <c r="H44" s="73"/>
    </row>
    <row r="45" spans="1:72" x14ac:dyDescent="0.2">
      <c r="B45" s="55"/>
      <c r="C45" s="55"/>
      <c r="D45" s="202"/>
      <c r="E45" s="55"/>
      <c r="F45" s="55"/>
      <c r="G45" s="55"/>
      <c r="H45" s="55"/>
    </row>
    <row r="46" spans="1:72" x14ac:dyDescent="0.2">
      <c r="B46" s="232" t="s">
        <v>221</v>
      </c>
      <c r="C46" s="60" t="s">
        <v>1698</v>
      </c>
      <c r="D46" s="491"/>
      <c r="E46" s="55"/>
      <c r="F46" s="55"/>
      <c r="G46" s="55"/>
      <c r="H46" s="55"/>
    </row>
    <row r="47" spans="1:72" x14ac:dyDescent="0.2">
      <c r="B47" s="55"/>
      <c r="C47" s="55"/>
      <c r="D47" s="202"/>
      <c r="E47" s="55"/>
      <c r="F47" s="55"/>
      <c r="G47" s="55"/>
      <c r="H47" s="55"/>
    </row>
    <row r="48" spans="1:72" x14ac:dyDescent="0.2">
      <c r="B48" s="54" t="s">
        <v>533</v>
      </c>
      <c r="C48" s="54"/>
      <c r="D48" s="494"/>
      <c r="E48" s="73"/>
      <c r="F48" s="73"/>
      <c r="G48" s="73"/>
      <c r="H48" s="73"/>
    </row>
    <row r="49" spans="1:72" ht="13.5" thickBot="1" x14ac:dyDescent="0.25">
      <c r="B49" s="55"/>
      <c r="C49" s="55"/>
      <c r="D49" s="202"/>
      <c r="E49" s="55"/>
      <c r="F49" s="55"/>
      <c r="G49" s="55"/>
      <c r="H49" s="55"/>
    </row>
    <row r="50" spans="1:72" s="61" customFormat="1" ht="13.5" thickBot="1" x14ac:dyDescent="0.3">
      <c r="A50" s="52"/>
      <c r="B50" s="232" t="s">
        <v>222</v>
      </c>
      <c r="C50" s="381" t="s">
        <v>490</v>
      </c>
      <c r="D50" s="49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row>
    <row r="51" spans="1:72" s="61" customFormat="1" ht="13.5" thickBot="1" x14ac:dyDescent="0.3">
      <c r="A51" s="52"/>
      <c r="B51" s="244" t="s">
        <v>223</v>
      </c>
      <c r="C51" s="382" t="s">
        <v>491</v>
      </c>
      <c r="D51" s="49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row>
    <row r="52" spans="1:72" s="61" customFormat="1" ht="26.25" thickBot="1" x14ac:dyDescent="0.3">
      <c r="A52" s="52"/>
      <c r="B52" s="221" t="s">
        <v>224</v>
      </c>
      <c r="C52" s="383" t="s">
        <v>492</v>
      </c>
      <c r="D52" s="49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row>
    <row r="53" spans="1:72" s="61" customFormat="1" ht="13.5" thickBot="1" x14ac:dyDescent="0.3">
      <c r="A53" s="52"/>
      <c r="B53" s="221" t="s">
        <v>225</v>
      </c>
      <c r="C53" s="384" t="s">
        <v>493</v>
      </c>
      <c r="D53" s="49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row>
    <row r="54" spans="1:72" s="61" customFormat="1" ht="13.5" thickBot="1" x14ac:dyDescent="0.3">
      <c r="A54" s="52"/>
      <c r="B54" s="221" t="s">
        <v>226</v>
      </c>
      <c r="C54" s="385" t="s">
        <v>494</v>
      </c>
      <c r="D54" s="49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row>
    <row r="55" spans="1:72" s="61" customFormat="1" ht="13.5" thickBot="1" x14ac:dyDescent="0.3">
      <c r="A55" s="52"/>
      <c r="B55" s="221" t="s">
        <v>227</v>
      </c>
      <c r="C55" s="386" t="s">
        <v>495</v>
      </c>
      <c r="D55" s="49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row>
    <row r="56" spans="1:72" s="61" customFormat="1" ht="13.5" thickBot="1" x14ac:dyDescent="0.3">
      <c r="A56" s="52"/>
      <c r="B56" s="221" t="s">
        <v>228</v>
      </c>
      <c r="C56" s="387" t="s">
        <v>496</v>
      </c>
      <c r="D56" s="49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row>
    <row r="57" spans="1:72" s="61" customFormat="1" ht="26.25" thickBot="1" x14ac:dyDescent="0.3">
      <c r="A57" s="52"/>
      <c r="B57" s="221" t="s">
        <v>229</v>
      </c>
      <c r="C57" s="388" t="s">
        <v>497</v>
      </c>
      <c r="D57" s="49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row>
    <row r="58" spans="1:72" s="61" customFormat="1" ht="13.5" thickBot="1" x14ac:dyDescent="0.3">
      <c r="A58" s="52"/>
      <c r="B58" s="221" t="s">
        <v>230</v>
      </c>
      <c r="C58" s="389" t="s">
        <v>498</v>
      </c>
      <c r="D58" s="49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row>
    <row r="59" spans="1:72" s="61" customFormat="1" ht="13.5" thickBot="1" x14ac:dyDescent="0.3">
      <c r="A59" s="52"/>
      <c r="B59" s="221" t="s">
        <v>231</v>
      </c>
      <c r="C59" s="390" t="s">
        <v>499</v>
      </c>
      <c r="D59" s="49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row>
    <row r="60" spans="1:72" s="61" customFormat="1" ht="26.25" thickBot="1" x14ac:dyDescent="0.3">
      <c r="A60" s="52"/>
      <c r="B60" s="221" t="s">
        <v>232</v>
      </c>
      <c r="C60" s="391" t="s">
        <v>500</v>
      </c>
      <c r="D60" s="49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row>
    <row r="61" spans="1:72" s="61" customFormat="1" ht="13.5" thickBot="1" x14ac:dyDescent="0.3">
      <c r="A61" s="52"/>
      <c r="B61" s="221" t="s">
        <v>233</v>
      </c>
      <c r="C61" s="392" t="s">
        <v>501</v>
      </c>
      <c r="D61" s="49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row>
    <row r="62" spans="1:72" s="61" customFormat="1" ht="13.5" thickBot="1" x14ac:dyDescent="0.3">
      <c r="A62" s="52"/>
      <c r="B62" s="221" t="s">
        <v>234</v>
      </c>
      <c r="C62" s="393" t="s">
        <v>502</v>
      </c>
      <c r="D62" s="49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row>
    <row r="63" spans="1:72" s="61" customFormat="1" ht="26.25" thickBot="1" x14ac:dyDescent="0.3">
      <c r="A63" s="52"/>
      <c r="B63" s="221" t="s">
        <v>235</v>
      </c>
      <c r="C63" s="394" t="s">
        <v>503</v>
      </c>
      <c r="D63" s="49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row>
    <row r="64" spans="1:72" s="61" customFormat="1" ht="13.5" thickBot="1" x14ac:dyDescent="0.3">
      <c r="A64" s="52"/>
      <c r="B64" s="221" t="s">
        <v>236</v>
      </c>
      <c r="C64" s="395" t="s">
        <v>504</v>
      </c>
      <c r="D64" s="49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row>
    <row r="65" spans="1:72" s="61" customFormat="1" ht="13.5" thickBot="1" x14ac:dyDescent="0.3">
      <c r="A65" s="52"/>
      <c r="B65" s="221" t="s">
        <v>237</v>
      </c>
      <c r="C65" s="396" t="s">
        <v>505</v>
      </c>
      <c r="D65" s="49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row>
    <row r="66" spans="1:72" s="61" customFormat="1" ht="26.25" thickBot="1" x14ac:dyDescent="0.3">
      <c r="A66" s="52"/>
      <c r="B66" s="221" t="s">
        <v>238</v>
      </c>
      <c r="C66" s="397" t="s">
        <v>506</v>
      </c>
      <c r="D66" s="49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row>
    <row r="67" spans="1:72" s="61" customFormat="1" ht="39" thickBot="1" x14ac:dyDescent="0.3">
      <c r="A67" s="52"/>
      <c r="B67" s="221" t="s">
        <v>239</v>
      </c>
      <c r="C67" s="128" t="s">
        <v>507</v>
      </c>
      <c r="D67" s="49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row>
    <row r="68" spans="1:72" s="61" customFormat="1" ht="26.25" thickBot="1" x14ac:dyDescent="0.3">
      <c r="A68" s="52"/>
      <c r="B68" s="221" t="s">
        <v>240</v>
      </c>
      <c r="C68" s="128" t="s">
        <v>508</v>
      </c>
      <c r="D68" s="49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row>
    <row r="69" spans="1:72" s="61" customFormat="1" ht="13.5" thickBot="1" x14ac:dyDescent="0.3">
      <c r="A69" s="52"/>
      <c r="B69" s="221" t="s">
        <v>241</v>
      </c>
      <c r="C69" s="128" t="s">
        <v>509</v>
      </c>
      <c r="D69" s="49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row>
    <row r="70" spans="1:72" s="61" customFormat="1" ht="26.25" thickBot="1" x14ac:dyDescent="0.3">
      <c r="A70" s="52"/>
      <c r="B70" s="221" t="s">
        <v>242</v>
      </c>
      <c r="C70" s="128" t="s">
        <v>510</v>
      </c>
      <c r="D70" s="49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row>
    <row r="71" spans="1:72" s="61" customFormat="1" ht="26.25" thickBot="1" x14ac:dyDescent="0.3">
      <c r="A71" s="52"/>
      <c r="B71" s="221" t="s">
        <v>243</v>
      </c>
      <c r="C71" s="128" t="s">
        <v>511</v>
      </c>
      <c r="D71" s="49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row>
    <row r="72" spans="1:72" s="61" customFormat="1" ht="26.25" thickBot="1" x14ac:dyDescent="0.3">
      <c r="A72" s="52"/>
      <c r="B72" s="221" t="s">
        <v>244</v>
      </c>
      <c r="C72" s="128" t="s">
        <v>512</v>
      </c>
      <c r="D72" s="49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row>
    <row r="73" spans="1:72" s="61" customFormat="1" ht="13.5" thickBot="1" x14ac:dyDescent="0.3">
      <c r="A73" s="52"/>
      <c r="B73" s="221" t="s">
        <v>245</v>
      </c>
      <c r="C73" s="128" t="s">
        <v>513</v>
      </c>
      <c r="D73" s="49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row>
    <row r="74" spans="1:72" s="61" customFormat="1" ht="39" thickBot="1" x14ac:dyDescent="0.3">
      <c r="A74" s="52"/>
      <c r="B74" s="221" t="s">
        <v>246</v>
      </c>
      <c r="C74" s="128" t="s">
        <v>514</v>
      </c>
      <c r="D74" s="49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row>
    <row r="75" spans="1:72" s="61" customFormat="1" ht="13.5" thickBot="1" x14ac:dyDescent="0.3">
      <c r="A75" s="52"/>
      <c r="B75" s="221" t="s">
        <v>247</v>
      </c>
      <c r="C75" s="128" t="s">
        <v>1870</v>
      </c>
      <c r="D75" s="49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row>
    <row r="76" spans="1:72" s="61" customFormat="1" ht="13.5" thickBot="1" x14ac:dyDescent="0.3">
      <c r="A76" s="52"/>
      <c r="B76" s="221" t="s">
        <v>248</v>
      </c>
      <c r="C76" s="128" t="s">
        <v>515</v>
      </c>
      <c r="D76" s="49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row>
    <row r="77" spans="1:72" s="61" customFormat="1" ht="26.25" thickBot="1" x14ac:dyDescent="0.3">
      <c r="A77" s="52"/>
      <c r="B77" s="221" t="s">
        <v>249</v>
      </c>
      <c r="C77" s="128" t="s">
        <v>516</v>
      </c>
      <c r="D77" s="49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row>
    <row r="78" spans="1:72" s="61" customFormat="1" ht="13.5" thickBot="1" x14ac:dyDescent="0.3">
      <c r="A78" s="52"/>
      <c r="B78" s="221" t="s">
        <v>250</v>
      </c>
      <c r="C78" s="128" t="s">
        <v>517</v>
      </c>
      <c r="D78" s="49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row>
    <row r="79" spans="1:72" s="61" customFormat="1" ht="26.25" thickBot="1" x14ac:dyDescent="0.3">
      <c r="A79" s="52"/>
      <c r="B79" s="221" t="s">
        <v>251</v>
      </c>
      <c r="C79" s="128" t="s">
        <v>518</v>
      </c>
      <c r="D79" s="49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row>
    <row r="80" spans="1:72" s="61" customFormat="1" ht="26.25" thickBot="1" x14ac:dyDescent="0.3">
      <c r="A80" s="52"/>
      <c r="B80" s="221" t="s">
        <v>252</v>
      </c>
      <c r="C80" s="128" t="s">
        <v>1871</v>
      </c>
      <c r="D80" s="49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row>
    <row r="81" spans="1:72" s="61" customFormat="1" ht="26.25" thickBot="1" x14ac:dyDescent="0.3">
      <c r="A81" s="52"/>
      <c r="B81" s="221" t="s">
        <v>253</v>
      </c>
      <c r="C81" s="128" t="s">
        <v>519</v>
      </c>
      <c r="D81" s="49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row>
    <row r="82" spans="1:72" s="61" customFormat="1" ht="51.75" thickBot="1" x14ac:dyDescent="0.3">
      <c r="A82" s="52"/>
      <c r="B82" s="221" t="s">
        <v>254</v>
      </c>
      <c r="C82" s="128" t="s">
        <v>520</v>
      </c>
      <c r="D82" s="49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row>
    <row r="83" spans="1:72" s="61" customFormat="1" ht="13.5" thickBot="1" x14ac:dyDescent="0.3">
      <c r="A83" s="52"/>
      <c r="B83" s="221" t="s">
        <v>255</v>
      </c>
      <c r="C83" s="128" t="s">
        <v>521</v>
      </c>
      <c r="D83" s="49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row>
    <row r="84" spans="1:72" s="61" customFormat="1" ht="13.5" thickBot="1" x14ac:dyDescent="0.3">
      <c r="A84" s="52"/>
      <c r="B84" s="221" t="s">
        <v>256</v>
      </c>
      <c r="C84" s="128" t="s">
        <v>522</v>
      </c>
      <c r="D84" s="49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row>
    <row r="85" spans="1:72" s="61" customFormat="1" ht="13.5" thickBot="1" x14ac:dyDescent="0.3">
      <c r="A85" s="52"/>
      <c r="B85" s="221" t="s">
        <v>257</v>
      </c>
      <c r="C85" s="128" t="s">
        <v>523</v>
      </c>
      <c r="D85" s="49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row>
    <row r="86" spans="1:72" s="61" customFormat="1" ht="13.5" thickBot="1" x14ac:dyDescent="0.3">
      <c r="A86" s="52"/>
      <c r="B86" s="221" t="s">
        <v>258</v>
      </c>
      <c r="C86" s="128" t="s">
        <v>524</v>
      </c>
      <c r="D86" s="49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row>
    <row r="87" spans="1:72" s="61" customFormat="1" ht="13.5" thickBot="1" x14ac:dyDescent="0.3">
      <c r="A87" s="52"/>
      <c r="B87" s="221" t="s">
        <v>259</v>
      </c>
      <c r="C87" s="128" t="s">
        <v>525</v>
      </c>
      <c r="D87" s="49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row>
    <row r="88" spans="1:72" s="61" customFormat="1" ht="39" thickBot="1" x14ac:dyDescent="0.3">
      <c r="A88" s="52"/>
      <c r="B88" s="221" t="s">
        <v>260</v>
      </c>
      <c r="C88" s="128" t="s">
        <v>526</v>
      </c>
      <c r="D88" s="49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row>
    <row r="89" spans="1:72" s="61" customFormat="1" ht="13.5" thickBot="1" x14ac:dyDescent="0.3">
      <c r="A89" s="52"/>
      <c r="B89" s="221" t="s">
        <v>261</v>
      </c>
      <c r="C89" s="128" t="s">
        <v>527</v>
      </c>
      <c r="D89" s="49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row>
    <row r="90" spans="1:72" s="61" customFormat="1" ht="13.5" thickBot="1" x14ac:dyDescent="0.3">
      <c r="A90" s="52"/>
      <c r="B90" s="221" t="s">
        <v>262</v>
      </c>
      <c r="C90" s="128" t="s">
        <v>528</v>
      </c>
      <c r="D90" s="49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row>
    <row r="91" spans="1:72" s="61" customFormat="1" ht="13.5" thickBot="1" x14ac:dyDescent="0.3">
      <c r="A91" s="52"/>
      <c r="B91" s="232" t="s">
        <v>263</v>
      </c>
      <c r="C91" s="128" t="s">
        <v>529</v>
      </c>
      <c r="D91" s="49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row>
    <row r="92" spans="1:72" x14ac:dyDescent="0.2">
      <c r="B92" s="55"/>
      <c r="C92" s="55"/>
      <c r="D92" s="202"/>
      <c r="E92" s="55"/>
      <c r="F92" s="55"/>
      <c r="G92" s="55"/>
      <c r="H92" s="55"/>
    </row>
    <row r="93" spans="1:72" x14ac:dyDescent="0.2">
      <c r="B93" s="54" t="s">
        <v>534</v>
      </c>
      <c r="C93" s="54"/>
      <c r="D93" s="494"/>
      <c r="E93" s="73"/>
      <c r="F93" s="73"/>
      <c r="G93" s="73"/>
      <c r="H93" s="73"/>
    </row>
    <row r="94" spans="1:72" ht="13.5" thickBot="1" x14ac:dyDescent="0.25">
      <c r="B94" s="55"/>
      <c r="C94" s="55"/>
      <c r="D94" s="202"/>
      <c r="E94" s="55"/>
      <c r="F94" s="55"/>
      <c r="G94" s="55"/>
      <c r="H94" s="55"/>
    </row>
    <row r="95" spans="1:72" ht="39" thickBot="1" x14ac:dyDescent="0.25">
      <c r="B95" s="232" t="s">
        <v>264</v>
      </c>
      <c r="C95" s="443" t="s">
        <v>1687</v>
      </c>
      <c r="D95" s="486"/>
      <c r="E95" s="55"/>
      <c r="F95" s="55"/>
      <c r="G95" s="55"/>
      <c r="H95" s="55"/>
    </row>
    <row r="96" spans="1:72" ht="13.5" thickBot="1" x14ac:dyDescent="0.25">
      <c r="B96" s="221" t="s">
        <v>265</v>
      </c>
      <c r="C96" s="216" t="s">
        <v>537</v>
      </c>
      <c r="D96" s="486"/>
      <c r="E96" s="55"/>
      <c r="F96" s="55"/>
      <c r="G96" s="55"/>
      <c r="H96" s="55"/>
    </row>
    <row r="97" spans="2:8" ht="13.5" thickBot="1" x14ac:dyDescent="0.25">
      <c r="B97" s="221" t="s">
        <v>266</v>
      </c>
      <c r="C97" s="216" t="s">
        <v>538</v>
      </c>
      <c r="D97" s="486"/>
      <c r="E97" s="55"/>
      <c r="F97" s="55"/>
      <c r="G97" s="55"/>
      <c r="H97" s="55"/>
    </row>
    <row r="98" spans="2:8" ht="13.5" thickBot="1" x14ac:dyDescent="0.25">
      <c r="B98" s="221" t="s">
        <v>267</v>
      </c>
      <c r="C98" s="216" t="s">
        <v>535</v>
      </c>
      <c r="D98" s="486"/>
      <c r="E98" s="55"/>
      <c r="F98" s="55"/>
      <c r="G98" s="55"/>
      <c r="H98" s="55"/>
    </row>
    <row r="99" spans="2:8" ht="13.5" thickBot="1" x14ac:dyDescent="0.25">
      <c r="B99" s="221" t="s">
        <v>268</v>
      </c>
      <c r="C99" s="216" t="s">
        <v>536</v>
      </c>
      <c r="D99" s="486"/>
      <c r="E99" s="55"/>
      <c r="F99" s="55"/>
      <c r="G99" s="55"/>
      <c r="H99" s="55"/>
    </row>
    <row r="100" spans="2:8" ht="13.5" thickBot="1" x14ac:dyDescent="0.25">
      <c r="B100" s="221" t="s">
        <v>269</v>
      </c>
      <c r="C100" s="216" t="s">
        <v>1688</v>
      </c>
      <c r="D100" s="486"/>
      <c r="E100" s="55"/>
      <c r="F100" s="55"/>
      <c r="G100" s="55"/>
      <c r="H100" s="55"/>
    </row>
    <row r="101" spans="2:8" ht="26.25" thickBot="1" x14ac:dyDescent="0.25">
      <c r="B101" s="221" t="s">
        <v>270</v>
      </c>
      <c r="C101" s="216" t="s">
        <v>539</v>
      </c>
      <c r="D101" s="486"/>
      <c r="E101" s="55"/>
      <c r="F101" s="55"/>
      <c r="G101" s="55"/>
      <c r="H101" s="55"/>
    </row>
    <row r="102" spans="2:8" ht="13.5" thickBot="1" x14ac:dyDescent="0.25">
      <c r="B102" s="221" t="s">
        <v>271</v>
      </c>
      <c r="C102" s="216" t="s">
        <v>540</v>
      </c>
      <c r="D102" s="486"/>
      <c r="E102" s="55"/>
      <c r="F102" s="55"/>
      <c r="G102" s="55"/>
      <c r="H102" s="55"/>
    </row>
    <row r="103" spans="2:8" ht="13.5" thickBot="1" x14ac:dyDescent="0.25">
      <c r="B103" s="221" t="s">
        <v>272</v>
      </c>
      <c r="C103" s="216" t="s">
        <v>541</v>
      </c>
      <c r="D103" s="486"/>
      <c r="E103" s="55"/>
      <c r="F103" s="55"/>
      <c r="G103" s="55"/>
      <c r="H103" s="55"/>
    </row>
    <row r="104" spans="2:8" ht="13.5" thickBot="1" x14ac:dyDescent="0.25">
      <c r="B104" s="232" t="s">
        <v>273</v>
      </c>
      <c r="C104" s="216" t="s">
        <v>542</v>
      </c>
      <c r="D104" s="486"/>
      <c r="E104" s="55"/>
      <c r="F104" s="55"/>
      <c r="G104" s="55"/>
      <c r="H104" s="55"/>
    </row>
    <row r="105" spans="2:8" ht="13.5" thickBot="1" x14ac:dyDescent="0.25">
      <c r="B105" s="221" t="s">
        <v>274</v>
      </c>
      <c r="C105" s="216" t="s">
        <v>543</v>
      </c>
      <c r="D105" s="486"/>
      <c r="E105" s="55"/>
      <c r="F105" s="55"/>
      <c r="G105" s="55"/>
      <c r="H105" s="55"/>
    </row>
    <row r="106" spans="2:8" x14ac:dyDescent="0.2">
      <c r="B106" s="55"/>
      <c r="C106" s="55"/>
      <c r="D106" s="202"/>
      <c r="E106" s="55"/>
      <c r="F106" s="55"/>
      <c r="G106" s="55"/>
      <c r="H106" s="55"/>
    </row>
    <row r="107" spans="2:8" x14ac:dyDescent="0.2">
      <c r="B107" s="54" t="s">
        <v>1658</v>
      </c>
      <c r="C107" s="54"/>
      <c r="D107" s="494"/>
      <c r="E107" s="73"/>
      <c r="F107" s="73"/>
      <c r="G107" s="73"/>
      <c r="H107" s="73"/>
    </row>
    <row r="108" spans="2:8" x14ac:dyDescent="0.2">
      <c r="B108" s="55"/>
      <c r="C108" s="55"/>
      <c r="D108" s="202"/>
      <c r="E108" s="55"/>
      <c r="F108" s="55"/>
      <c r="G108" s="55"/>
      <c r="H108" s="55"/>
    </row>
    <row r="109" spans="2:8" ht="13.5" thickBot="1" x14ac:dyDescent="0.25">
      <c r="B109" s="244" t="s">
        <v>275</v>
      </c>
      <c r="C109" s="226" t="s">
        <v>544</v>
      </c>
      <c r="D109" s="493"/>
      <c r="E109" s="55"/>
      <c r="F109" s="55"/>
      <c r="G109" s="55"/>
      <c r="H109" s="55"/>
    </row>
    <row r="110" spans="2:8" ht="13.5" thickBot="1" x14ac:dyDescent="0.25">
      <c r="B110" s="227"/>
      <c r="C110" s="217"/>
      <c r="D110" s="486"/>
      <c r="E110" s="55"/>
      <c r="F110" s="55"/>
      <c r="G110" s="55"/>
      <c r="H110" s="55"/>
    </row>
    <row r="111" spans="2:8" ht="13.5" thickBot="1" x14ac:dyDescent="0.25">
      <c r="B111" s="227"/>
      <c r="C111" s="217"/>
      <c r="D111" s="486"/>
      <c r="E111" s="55"/>
      <c r="F111" s="55"/>
      <c r="G111" s="55"/>
      <c r="H111" s="55"/>
    </row>
    <row r="112" spans="2:8" ht="13.5" thickBot="1" x14ac:dyDescent="0.25">
      <c r="B112" s="227"/>
      <c r="C112" s="217"/>
      <c r="D112" s="486"/>
      <c r="E112" s="55"/>
      <c r="F112" s="55"/>
      <c r="G112" s="55"/>
      <c r="H112" s="55"/>
    </row>
    <row r="113" spans="2:8" ht="13.5" thickBot="1" x14ac:dyDescent="0.25">
      <c r="B113" s="227"/>
      <c r="C113" s="217"/>
      <c r="D113" s="486"/>
      <c r="E113" s="55"/>
      <c r="F113" s="55"/>
      <c r="G113" s="55"/>
      <c r="H113" s="55"/>
    </row>
    <row r="114" spans="2:8" ht="13.5" thickBot="1" x14ac:dyDescent="0.25">
      <c r="B114" s="227"/>
      <c r="C114" s="217"/>
      <c r="D114" s="486"/>
      <c r="E114" s="55"/>
      <c r="F114" s="55"/>
      <c r="G114" s="55"/>
      <c r="H114" s="55"/>
    </row>
    <row r="115" spans="2:8" ht="13.5" thickBot="1" x14ac:dyDescent="0.25">
      <c r="B115" s="227"/>
      <c r="C115" s="217"/>
      <c r="D115" s="486"/>
      <c r="E115" s="55"/>
      <c r="F115" s="55"/>
      <c r="G115" s="55"/>
      <c r="H115" s="55"/>
    </row>
    <row r="116" spans="2:8" ht="13.5" thickBot="1" x14ac:dyDescent="0.25">
      <c r="B116" s="227"/>
      <c r="C116" s="217"/>
      <c r="D116" s="486"/>
      <c r="E116" s="55"/>
      <c r="F116" s="55"/>
      <c r="G116" s="55"/>
      <c r="H116" s="55"/>
    </row>
    <row r="117" spans="2:8" ht="13.5" thickBot="1" x14ac:dyDescent="0.25">
      <c r="B117" s="227"/>
      <c r="C117" s="217"/>
      <c r="D117" s="486"/>
      <c r="E117" s="55"/>
      <c r="F117" s="55"/>
      <c r="G117" s="55"/>
      <c r="H117" s="55"/>
    </row>
    <row r="118" spans="2:8" ht="13.5" thickBot="1" x14ac:dyDescent="0.25">
      <c r="B118" s="227"/>
      <c r="C118" s="217"/>
      <c r="D118" s="486"/>
      <c r="E118" s="55"/>
      <c r="F118" s="55"/>
      <c r="G118" s="55"/>
      <c r="H118" s="55"/>
    </row>
    <row r="119" spans="2:8" ht="13.5" thickBot="1" x14ac:dyDescent="0.25">
      <c r="B119" s="227"/>
      <c r="C119" s="217"/>
      <c r="D119" s="486"/>
      <c r="E119" s="55"/>
      <c r="F119" s="55"/>
      <c r="G119" s="55"/>
      <c r="H119" s="55"/>
    </row>
    <row r="120" spans="2:8" ht="13.5" thickBot="1" x14ac:dyDescent="0.25">
      <c r="B120" s="227"/>
      <c r="C120" s="217"/>
      <c r="D120" s="486"/>
      <c r="E120" s="55"/>
      <c r="F120" s="55"/>
      <c r="G120" s="55"/>
      <c r="H120" s="55"/>
    </row>
    <row r="121" spans="2:8" x14ac:dyDescent="0.2">
      <c r="B121" s="55"/>
      <c r="C121" s="55"/>
      <c r="D121" s="55"/>
      <c r="E121" s="55"/>
      <c r="F121" s="55"/>
      <c r="G121" s="55"/>
      <c r="H121" s="55"/>
    </row>
    <row r="122" spans="2:8" x14ac:dyDescent="0.2">
      <c r="B122" s="55"/>
      <c r="C122" s="55"/>
      <c r="D122" s="55"/>
      <c r="E122" s="55"/>
      <c r="F122" s="55"/>
      <c r="G122" s="55"/>
      <c r="H122" s="55"/>
    </row>
    <row r="123" spans="2:8" x14ac:dyDescent="0.2">
      <c r="B123" s="55"/>
      <c r="C123" s="55"/>
      <c r="D123" s="55"/>
      <c r="E123" s="55"/>
      <c r="F123" s="55"/>
      <c r="G123" s="55"/>
      <c r="H123" s="55"/>
    </row>
    <row r="124" spans="2:8" x14ac:dyDescent="0.2">
      <c r="B124" s="55"/>
      <c r="C124" s="55"/>
      <c r="D124" s="55"/>
      <c r="E124" s="55"/>
      <c r="F124" s="55"/>
      <c r="G124" s="55"/>
      <c r="H124" s="55"/>
    </row>
    <row r="125" spans="2:8" x14ac:dyDescent="0.2">
      <c r="B125" s="55"/>
      <c r="C125" s="55"/>
      <c r="D125" s="55"/>
      <c r="E125" s="55"/>
      <c r="F125" s="55"/>
      <c r="G125" s="55"/>
      <c r="H125" s="55"/>
    </row>
    <row r="126" spans="2:8" x14ac:dyDescent="0.2">
      <c r="B126" s="55"/>
      <c r="C126" s="55"/>
      <c r="D126" s="55"/>
      <c r="E126" s="55"/>
      <c r="F126" s="55"/>
      <c r="G126" s="55"/>
      <c r="H126" s="55"/>
    </row>
    <row r="127" spans="2:8" x14ac:dyDescent="0.2">
      <c r="B127" s="55"/>
      <c r="C127" s="55"/>
      <c r="D127" s="55"/>
      <c r="E127" s="55"/>
      <c r="F127" s="55"/>
      <c r="G127" s="55"/>
      <c r="H127" s="55"/>
    </row>
    <row r="128" spans="2:8" x14ac:dyDescent="0.2">
      <c r="B128" s="55"/>
      <c r="C128" s="55"/>
      <c r="D128" s="55"/>
      <c r="E128" s="55"/>
      <c r="F128" s="55"/>
      <c r="G128" s="55"/>
      <c r="H128" s="55"/>
    </row>
    <row r="129" spans="2:8" x14ac:dyDescent="0.2">
      <c r="B129" s="55"/>
      <c r="C129" s="55"/>
      <c r="D129" s="55"/>
      <c r="E129" s="55"/>
      <c r="F129" s="55"/>
      <c r="G129" s="55"/>
      <c r="H129" s="55"/>
    </row>
    <row r="130" spans="2:8" x14ac:dyDescent="0.2">
      <c r="B130" s="55"/>
      <c r="C130" s="55"/>
      <c r="D130" s="55"/>
      <c r="E130" s="55"/>
      <c r="F130" s="55"/>
      <c r="G130" s="55"/>
      <c r="H130" s="55"/>
    </row>
    <row r="131" spans="2:8" x14ac:dyDescent="0.2">
      <c r="B131" s="55"/>
      <c r="C131" s="55"/>
      <c r="D131" s="55"/>
      <c r="E131" s="55"/>
      <c r="F131" s="55"/>
      <c r="G131" s="55"/>
      <c r="H131" s="55"/>
    </row>
    <row r="132" spans="2:8" x14ac:dyDescent="0.2">
      <c r="B132" s="55"/>
      <c r="C132" s="55"/>
      <c r="D132" s="55"/>
      <c r="E132" s="55"/>
      <c r="F132" s="55"/>
      <c r="G132" s="55"/>
      <c r="H132" s="55"/>
    </row>
    <row r="133" spans="2:8" x14ac:dyDescent="0.2">
      <c r="B133" s="55"/>
      <c r="C133" s="55"/>
      <c r="D133" s="55"/>
      <c r="E133" s="55"/>
      <c r="F133" s="55"/>
      <c r="G133" s="55"/>
      <c r="H133" s="55"/>
    </row>
    <row r="134" spans="2:8" x14ac:dyDescent="0.2">
      <c r="B134" s="55"/>
      <c r="C134" s="55"/>
      <c r="D134" s="55"/>
      <c r="E134" s="55"/>
      <c r="F134" s="55"/>
      <c r="G134" s="55"/>
      <c r="H134" s="55"/>
    </row>
    <row r="135" spans="2:8" x14ac:dyDescent="0.2">
      <c r="B135" s="55"/>
      <c r="C135" s="55"/>
      <c r="D135" s="55"/>
      <c r="E135" s="55"/>
      <c r="F135" s="55"/>
      <c r="G135" s="55"/>
      <c r="H135" s="55"/>
    </row>
    <row r="136" spans="2:8" x14ac:dyDescent="0.2">
      <c r="B136" s="55"/>
      <c r="C136" s="55"/>
      <c r="D136" s="55"/>
      <c r="E136" s="55"/>
      <c r="F136" s="55"/>
      <c r="G136" s="55"/>
      <c r="H136" s="55"/>
    </row>
    <row r="137" spans="2:8" x14ac:dyDescent="0.2">
      <c r="B137" s="55"/>
      <c r="C137" s="55"/>
      <c r="D137" s="55"/>
      <c r="E137" s="55"/>
      <c r="F137" s="55"/>
      <c r="G137" s="55"/>
      <c r="H137" s="55"/>
    </row>
    <row r="138" spans="2:8" x14ac:dyDescent="0.2">
      <c r="B138" s="55"/>
      <c r="C138" s="55"/>
      <c r="D138" s="55"/>
      <c r="E138" s="55"/>
      <c r="F138" s="55"/>
      <c r="G138" s="55"/>
      <c r="H138" s="55"/>
    </row>
    <row r="139" spans="2:8" x14ac:dyDescent="0.2">
      <c r="B139" s="55"/>
      <c r="C139" s="55"/>
      <c r="D139" s="55"/>
      <c r="E139" s="55"/>
      <c r="F139" s="55"/>
      <c r="G139" s="55"/>
      <c r="H139" s="55"/>
    </row>
    <row r="140" spans="2:8" x14ac:dyDescent="0.2">
      <c r="B140" s="55"/>
      <c r="C140" s="55"/>
      <c r="D140" s="55"/>
      <c r="E140" s="55"/>
      <c r="F140" s="55"/>
      <c r="G140" s="55"/>
      <c r="H140" s="55"/>
    </row>
    <row r="141" spans="2:8" x14ac:dyDescent="0.2">
      <c r="B141" s="55"/>
      <c r="C141" s="55"/>
      <c r="D141" s="55"/>
      <c r="E141" s="55"/>
      <c r="F141" s="55"/>
      <c r="G141" s="55"/>
      <c r="H141" s="55"/>
    </row>
    <row r="142" spans="2:8" x14ac:dyDescent="0.2">
      <c r="B142" s="55"/>
      <c r="C142" s="55"/>
      <c r="D142" s="55"/>
      <c r="E142" s="55"/>
      <c r="F142" s="55"/>
      <c r="G142" s="55"/>
      <c r="H142" s="55"/>
    </row>
    <row r="143" spans="2:8" x14ac:dyDescent="0.2">
      <c r="B143" s="55"/>
      <c r="C143" s="55"/>
      <c r="D143" s="55"/>
      <c r="E143" s="55"/>
      <c r="F143" s="55"/>
      <c r="G143" s="55"/>
      <c r="H143" s="55"/>
    </row>
    <row r="144" spans="2:8" x14ac:dyDescent="0.2">
      <c r="B144" s="55"/>
      <c r="C144" s="55"/>
      <c r="D144" s="55"/>
      <c r="E144" s="55"/>
      <c r="F144" s="55"/>
      <c r="G144" s="55"/>
      <c r="H144" s="55"/>
    </row>
    <row r="145" spans="2:8" x14ac:dyDescent="0.2">
      <c r="B145" s="55"/>
      <c r="C145" s="55"/>
      <c r="D145" s="55"/>
      <c r="E145" s="55"/>
      <c r="F145" s="55"/>
      <c r="G145" s="55"/>
      <c r="H145" s="55"/>
    </row>
    <row r="146" spans="2:8" x14ac:dyDescent="0.2">
      <c r="B146" s="55"/>
      <c r="C146" s="55"/>
      <c r="D146" s="55"/>
      <c r="E146" s="55"/>
      <c r="F146" s="55"/>
      <c r="G146" s="55"/>
      <c r="H146" s="55"/>
    </row>
    <row r="147" spans="2:8" x14ac:dyDescent="0.2">
      <c r="B147" s="55"/>
      <c r="C147" s="55"/>
      <c r="D147" s="55"/>
      <c r="E147" s="55"/>
      <c r="F147" s="55"/>
      <c r="G147" s="55"/>
      <c r="H147" s="55"/>
    </row>
    <row r="148" spans="2:8" x14ac:dyDescent="0.2">
      <c r="B148" s="55"/>
      <c r="C148" s="55"/>
      <c r="D148" s="55"/>
      <c r="E148" s="55"/>
      <c r="F148" s="55"/>
      <c r="G148" s="55"/>
      <c r="H148" s="55"/>
    </row>
    <row r="149" spans="2:8" x14ac:dyDescent="0.2">
      <c r="B149" s="55"/>
      <c r="C149" s="55"/>
      <c r="D149" s="55"/>
      <c r="E149" s="55"/>
      <c r="F149" s="55"/>
      <c r="G149" s="55"/>
      <c r="H149" s="55"/>
    </row>
    <row r="150" spans="2:8" x14ac:dyDescent="0.2">
      <c r="B150" s="55"/>
      <c r="C150" s="55"/>
      <c r="D150" s="55"/>
      <c r="E150" s="55"/>
      <c r="F150" s="55"/>
      <c r="G150" s="55"/>
      <c r="H150" s="55"/>
    </row>
    <row r="151" spans="2:8" x14ac:dyDescent="0.2">
      <c r="B151" s="55"/>
      <c r="C151" s="55"/>
      <c r="D151" s="55"/>
      <c r="E151" s="55"/>
      <c r="F151" s="55"/>
      <c r="G151" s="55"/>
      <c r="H151" s="55"/>
    </row>
    <row r="152" spans="2:8" x14ac:dyDescent="0.2">
      <c r="B152" s="55"/>
      <c r="C152" s="55"/>
      <c r="D152" s="55"/>
      <c r="E152" s="55"/>
      <c r="F152" s="55"/>
      <c r="G152" s="55"/>
      <c r="H152" s="55"/>
    </row>
    <row r="153" spans="2:8" x14ac:dyDescent="0.2">
      <c r="B153" s="55"/>
      <c r="C153" s="55"/>
      <c r="D153" s="55"/>
      <c r="E153" s="55"/>
      <c r="F153" s="55"/>
      <c r="G153" s="55"/>
      <c r="H153" s="55"/>
    </row>
    <row r="154" spans="2:8" x14ac:dyDescent="0.2">
      <c r="B154" s="55"/>
      <c r="C154" s="55"/>
      <c r="D154" s="55"/>
      <c r="E154" s="55"/>
      <c r="F154" s="55"/>
      <c r="G154" s="55"/>
      <c r="H154" s="55"/>
    </row>
    <row r="155" spans="2:8" x14ac:dyDescent="0.2">
      <c r="B155" s="55"/>
      <c r="C155" s="55"/>
      <c r="D155" s="55"/>
      <c r="E155" s="55"/>
      <c r="F155" s="55"/>
      <c r="G155" s="55"/>
      <c r="H155" s="55"/>
    </row>
    <row r="156" spans="2:8" x14ac:dyDescent="0.2">
      <c r="B156" s="55"/>
      <c r="C156" s="55"/>
      <c r="D156" s="55"/>
      <c r="E156" s="55"/>
      <c r="F156" s="55"/>
      <c r="G156" s="55"/>
      <c r="H156" s="55"/>
    </row>
    <row r="157" spans="2:8" x14ac:dyDescent="0.2">
      <c r="B157" s="55"/>
      <c r="C157" s="55"/>
      <c r="D157" s="55"/>
      <c r="E157" s="55"/>
      <c r="F157" s="55"/>
      <c r="G157" s="55"/>
      <c r="H157" s="55"/>
    </row>
    <row r="158" spans="2:8" x14ac:dyDescent="0.2">
      <c r="B158" s="55"/>
      <c r="C158" s="55"/>
      <c r="D158" s="55"/>
      <c r="E158" s="55"/>
      <c r="F158" s="55"/>
      <c r="G158" s="55"/>
      <c r="H158" s="55"/>
    </row>
    <row r="159" spans="2:8" x14ac:dyDescent="0.2">
      <c r="B159" s="55"/>
      <c r="C159" s="55"/>
      <c r="D159" s="55"/>
      <c r="E159" s="55"/>
      <c r="F159" s="55"/>
      <c r="G159" s="55"/>
      <c r="H159" s="55"/>
    </row>
    <row r="160" spans="2:8" x14ac:dyDescent="0.2">
      <c r="B160" s="55"/>
      <c r="C160" s="55"/>
      <c r="D160" s="55"/>
      <c r="E160" s="55"/>
      <c r="F160" s="55"/>
      <c r="G160" s="55"/>
      <c r="H160" s="55"/>
    </row>
    <row r="161" spans="2:8" x14ac:dyDescent="0.2">
      <c r="B161" s="55"/>
      <c r="C161" s="55"/>
      <c r="D161" s="55"/>
      <c r="E161" s="55"/>
      <c r="F161" s="55"/>
      <c r="G161" s="55"/>
      <c r="H161" s="55"/>
    </row>
    <row r="162" spans="2:8" x14ac:dyDescent="0.2">
      <c r="B162" s="55"/>
      <c r="C162" s="55"/>
      <c r="D162" s="55"/>
      <c r="E162" s="55"/>
      <c r="F162" s="55"/>
      <c r="G162" s="55"/>
      <c r="H162" s="55"/>
    </row>
    <row r="163" spans="2:8" x14ac:dyDescent="0.2">
      <c r="B163" s="55"/>
      <c r="C163" s="55"/>
      <c r="D163" s="55"/>
      <c r="E163" s="55"/>
      <c r="F163" s="55"/>
      <c r="G163" s="55"/>
      <c r="H163" s="55"/>
    </row>
    <row r="164" spans="2:8" x14ac:dyDescent="0.2">
      <c r="B164" s="55"/>
      <c r="C164" s="55"/>
      <c r="D164" s="55"/>
      <c r="E164" s="55"/>
      <c r="F164" s="55"/>
      <c r="G164" s="55"/>
      <c r="H164" s="55"/>
    </row>
    <row r="165" spans="2:8" x14ac:dyDescent="0.2">
      <c r="B165" s="55"/>
      <c r="C165" s="55"/>
      <c r="D165" s="55"/>
      <c r="E165" s="55"/>
      <c r="F165" s="55"/>
      <c r="G165" s="55"/>
      <c r="H165" s="55"/>
    </row>
    <row r="166" spans="2:8" x14ac:dyDescent="0.2">
      <c r="B166" s="55"/>
      <c r="C166" s="55"/>
      <c r="D166" s="55"/>
      <c r="E166" s="55"/>
      <c r="F166" s="55"/>
      <c r="G166" s="55"/>
      <c r="H166" s="55"/>
    </row>
    <row r="167" spans="2:8" x14ac:dyDescent="0.2">
      <c r="B167" s="55"/>
      <c r="C167" s="55"/>
      <c r="D167" s="55"/>
      <c r="E167" s="55"/>
      <c r="F167" s="55"/>
      <c r="G167" s="55"/>
      <c r="H167" s="55"/>
    </row>
    <row r="168" spans="2:8" x14ac:dyDescent="0.2">
      <c r="B168" s="55"/>
      <c r="C168" s="55"/>
      <c r="D168" s="55"/>
      <c r="E168" s="55"/>
      <c r="F168" s="55"/>
      <c r="G168" s="55"/>
      <c r="H168" s="55"/>
    </row>
    <row r="169" spans="2:8" x14ac:dyDescent="0.2">
      <c r="B169" s="55"/>
      <c r="C169" s="55"/>
      <c r="D169" s="55"/>
      <c r="E169" s="55"/>
      <c r="F169" s="55"/>
      <c r="G169" s="55"/>
      <c r="H169" s="55"/>
    </row>
    <row r="170" spans="2:8" x14ac:dyDescent="0.2">
      <c r="B170" s="55"/>
      <c r="C170" s="55"/>
      <c r="D170" s="55"/>
      <c r="E170" s="55"/>
      <c r="F170" s="55"/>
      <c r="G170" s="55"/>
      <c r="H170" s="55"/>
    </row>
    <row r="171" spans="2:8" x14ac:dyDescent="0.2">
      <c r="B171" s="55"/>
      <c r="C171" s="55"/>
      <c r="D171" s="55"/>
      <c r="E171" s="55"/>
      <c r="F171" s="55"/>
      <c r="G171" s="55"/>
      <c r="H171" s="55"/>
    </row>
    <row r="172" spans="2:8" x14ac:dyDescent="0.2">
      <c r="B172" s="55"/>
      <c r="C172" s="55"/>
      <c r="D172" s="55"/>
      <c r="E172" s="55"/>
      <c r="F172" s="55"/>
      <c r="G172" s="55"/>
      <c r="H172" s="55"/>
    </row>
    <row r="173" spans="2:8" x14ac:dyDescent="0.2">
      <c r="B173" s="55"/>
      <c r="C173" s="55"/>
      <c r="D173" s="55"/>
      <c r="E173" s="55"/>
      <c r="F173" s="55"/>
      <c r="G173" s="55"/>
      <c r="H173" s="55"/>
    </row>
    <row r="174" spans="2:8" x14ac:dyDescent="0.2">
      <c r="B174" s="55"/>
      <c r="C174" s="55"/>
      <c r="D174" s="55"/>
      <c r="E174" s="55"/>
      <c r="F174" s="55"/>
      <c r="G174" s="55"/>
      <c r="H174" s="55"/>
    </row>
    <row r="175" spans="2:8" x14ac:dyDescent="0.2">
      <c r="B175" s="55"/>
      <c r="C175" s="55"/>
      <c r="D175" s="55"/>
      <c r="E175" s="55"/>
      <c r="F175" s="55"/>
      <c r="G175" s="55"/>
      <c r="H175" s="55"/>
    </row>
    <row r="176" spans="2:8" x14ac:dyDescent="0.2">
      <c r="B176" s="55"/>
      <c r="C176" s="55"/>
      <c r="D176" s="55"/>
      <c r="E176" s="55"/>
      <c r="F176" s="55"/>
      <c r="G176" s="55"/>
      <c r="H176" s="55"/>
    </row>
    <row r="177" spans="2:8" x14ac:dyDescent="0.2">
      <c r="B177" s="55"/>
      <c r="C177" s="55"/>
      <c r="D177" s="55"/>
      <c r="E177" s="55"/>
      <c r="F177" s="55"/>
      <c r="G177" s="55"/>
      <c r="H177" s="55"/>
    </row>
    <row r="178" spans="2:8" x14ac:dyDescent="0.2">
      <c r="B178" s="55"/>
      <c r="C178" s="55"/>
      <c r="D178" s="55"/>
      <c r="E178" s="55"/>
      <c r="F178" s="55"/>
      <c r="G178" s="55"/>
      <c r="H178" s="55"/>
    </row>
    <row r="179" spans="2:8" x14ac:dyDescent="0.2">
      <c r="B179" s="55"/>
      <c r="C179" s="55"/>
      <c r="D179" s="55"/>
      <c r="E179" s="55"/>
      <c r="F179" s="55"/>
      <c r="G179" s="55"/>
      <c r="H179" s="55"/>
    </row>
    <row r="180" spans="2:8" x14ac:dyDescent="0.2">
      <c r="B180" s="55"/>
      <c r="C180" s="55"/>
      <c r="D180" s="55"/>
      <c r="E180" s="55"/>
      <c r="F180" s="55"/>
      <c r="G180" s="55"/>
      <c r="H180" s="55"/>
    </row>
    <row r="181" spans="2:8" x14ac:dyDescent="0.2">
      <c r="B181" s="55"/>
      <c r="C181" s="55"/>
      <c r="D181" s="55"/>
      <c r="E181" s="55"/>
      <c r="F181" s="55"/>
      <c r="G181" s="55"/>
      <c r="H181" s="55"/>
    </row>
    <row r="182" spans="2:8" x14ac:dyDescent="0.2">
      <c r="B182" s="55"/>
      <c r="C182" s="55"/>
      <c r="D182" s="55"/>
      <c r="E182" s="55"/>
      <c r="F182" s="55"/>
      <c r="G182" s="55"/>
      <c r="H182" s="55"/>
    </row>
    <row r="183" spans="2:8" x14ac:dyDescent="0.2">
      <c r="B183" s="55"/>
      <c r="C183" s="55"/>
      <c r="D183" s="55"/>
      <c r="E183" s="55"/>
      <c r="F183" s="55"/>
      <c r="G183" s="55"/>
      <c r="H183" s="55"/>
    </row>
    <row r="184" spans="2:8" x14ac:dyDescent="0.2">
      <c r="B184" s="55"/>
      <c r="C184" s="55"/>
      <c r="D184" s="55"/>
      <c r="E184" s="55"/>
      <c r="F184" s="55"/>
      <c r="G184" s="55"/>
      <c r="H184" s="55"/>
    </row>
    <row r="185" spans="2:8" x14ac:dyDescent="0.2">
      <c r="B185" s="55"/>
      <c r="C185" s="55"/>
      <c r="D185" s="55"/>
      <c r="E185" s="55"/>
      <c r="F185" s="55"/>
      <c r="G185" s="55"/>
      <c r="H185" s="55"/>
    </row>
    <row r="186" spans="2:8" x14ac:dyDescent="0.2">
      <c r="B186" s="55"/>
      <c r="C186" s="55"/>
      <c r="D186" s="55"/>
      <c r="E186" s="55"/>
      <c r="F186" s="55"/>
      <c r="G186" s="55"/>
      <c r="H186" s="55"/>
    </row>
    <row r="187" spans="2:8" x14ac:dyDescent="0.2">
      <c r="B187" s="55"/>
      <c r="C187" s="55"/>
      <c r="D187" s="55"/>
      <c r="E187" s="55"/>
      <c r="F187" s="55"/>
      <c r="G187" s="55"/>
      <c r="H187" s="55"/>
    </row>
    <row r="188" spans="2:8" x14ac:dyDescent="0.2">
      <c r="B188" s="55"/>
      <c r="C188" s="55"/>
      <c r="D188" s="55"/>
      <c r="E188" s="55"/>
      <c r="F188" s="55"/>
      <c r="G188" s="55"/>
      <c r="H188" s="55"/>
    </row>
  </sheetData>
  <sheetProtection formatCells="0" formatColumns="0" formatRows="0"/>
  <dataValidations count="3">
    <dataValidation type="decimal" operator="greaterThan" allowBlank="1" showInputMessage="1" showErrorMessage="1" sqref="D95 D28:D36 D21:D22 D98:D104">
      <formula1>0</formula1>
    </dataValidation>
    <dataValidation type="decimal" operator="greaterThanOrEqual" allowBlank="1" showInputMessage="1" showErrorMessage="1" sqref="D50:D91">
      <formula1>0</formula1>
    </dataValidation>
    <dataValidation type="whole" operator="greaterThan" allowBlank="1" showInputMessage="1" showErrorMessage="1" sqref="D8">
      <formula1>0</formula1>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Appendix1!$C$13:$C$23</xm:f>
          </x14:formula1>
          <xm:sqref>D46</xm:sqref>
        </x14:dataValidation>
        <x14:dataValidation type="list" allowBlank="1" showErrorMessage="1">
          <x14:formula1>
            <xm:f>Appendix1!$C$3:$C$10</xm:f>
          </x14:formula1>
          <xm:sqref>D27</xm:sqref>
        </x14:dataValidation>
        <x14:dataValidation type="list" allowBlank="1" showErrorMessage="1">
          <x14:formula1>
            <xm:f>Appendix1!$E$2:$E$9</xm:f>
          </x14:formula1>
          <xm:sqref>D9</xm:sqref>
        </x14:dataValidation>
        <x14:dataValidation type="list" allowBlank="1" showErrorMessage="1">
          <x14:formula1>
            <xm:f>Appendix1!$E$11:$E$44</xm:f>
          </x14:formula1>
          <xm:sqref>D20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92D050"/>
  </sheetPr>
  <dimension ref="A1:BT534"/>
  <sheetViews>
    <sheetView zoomScaleNormal="100" workbookViewId="0">
      <pane ySplit="3" topLeftCell="A34" activePane="bottomLeft" state="frozen"/>
      <selection pane="bottomLeft" activeCell="D35" sqref="D35"/>
    </sheetView>
  </sheetViews>
  <sheetFormatPr baseColWidth="10" defaultColWidth="9.140625" defaultRowHeight="40.5" customHeight="1" x14ac:dyDescent="0.25"/>
  <cols>
    <col min="1" max="1" width="2.140625" style="3" customWidth="1"/>
    <col min="2" max="2" width="35" style="1" bestFit="1" customWidth="1"/>
    <col min="3" max="3" width="56.140625" style="457" customWidth="1"/>
    <col min="4" max="4" width="79.42578125" style="457" customWidth="1"/>
    <col min="5" max="5" width="20.140625" style="519" bestFit="1" customWidth="1"/>
    <col min="6" max="6" width="21.7109375" style="519" bestFit="1" customWidth="1"/>
    <col min="7" max="7" width="19" style="12" customWidth="1"/>
    <col min="8" max="8" width="19.140625" style="12" customWidth="1"/>
    <col min="9" max="9" width="23.42578125" style="200" customWidth="1"/>
    <col min="10" max="10" width="100.7109375" style="458" bestFit="1" customWidth="1"/>
    <col min="11" max="72" width="9.140625" style="200"/>
    <col min="73" max="16384" width="9.140625" style="1"/>
  </cols>
  <sheetData>
    <row r="1" spans="1:72" s="10" customFormat="1" ht="40.5" customHeight="1" x14ac:dyDescent="0.25">
      <c r="A1" s="11"/>
      <c r="B1" s="74"/>
      <c r="C1" s="451"/>
      <c r="D1" s="781"/>
      <c r="E1" s="782"/>
      <c r="F1" s="782"/>
      <c r="G1" s="783"/>
      <c r="H1" s="783"/>
      <c r="I1" s="200"/>
      <c r="J1" s="782"/>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row>
    <row r="2" spans="1:72" ht="40.5" customHeight="1" x14ac:dyDescent="0.25">
      <c r="B2" s="412" t="s">
        <v>446</v>
      </c>
      <c r="C2" s="452"/>
      <c r="D2" s="784"/>
      <c r="E2" s="785"/>
      <c r="F2" s="785"/>
      <c r="G2" s="786"/>
      <c r="H2" s="786"/>
      <c r="J2" s="782"/>
    </row>
    <row r="3" spans="1:72" ht="40.5" customHeight="1" x14ac:dyDescent="0.25">
      <c r="B3" s="86" t="s">
        <v>589</v>
      </c>
      <c r="C3" s="460"/>
      <c r="D3" s="787" t="s">
        <v>901</v>
      </c>
      <c r="E3" s="788"/>
      <c r="F3" s="785"/>
      <c r="G3" s="786"/>
      <c r="H3" s="786"/>
      <c r="J3" s="782"/>
    </row>
    <row r="4" spans="1:72" s="78" customFormat="1" ht="40.5" customHeight="1" x14ac:dyDescent="0.2">
      <c r="A4" s="198"/>
      <c r="B4" s="199"/>
      <c r="C4" s="453"/>
      <c r="D4" s="453"/>
      <c r="E4" s="503"/>
      <c r="F4" s="503"/>
      <c r="G4" s="116"/>
      <c r="H4" s="116"/>
      <c r="I4" s="198"/>
      <c r="J4" s="459"/>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row>
    <row r="5" spans="1:72" s="78" customFormat="1" ht="40.5" customHeight="1" x14ac:dyDescent="0.2">
      <c r="A5" s="76"/>
      <c r="B5" s="796" t="s">
        <v>551</v>
      </c>
      <c r="C5" s="247"/>
      <c r="D5" s="247"/>
      <c r="E5" s="245"/>
      <c r="F5" s="245"/>
      <c r="G5" s="117"/>
      <c r="H5" s="117"/>
      <c r="I5" s="198"/>
      <c r="J5" s="459"/>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row>
    <row r="6" spans="1:72" s="449" customFormat="1" ht="40.5" customHeight="1" x14ac:dyDescent="0.25">
      <c r="A6" s="454"/>
      <c r="B6" s="448" t="s">
        <v>552</v>
      </c>
      <c r="C6" s="448" t="s">
        <v>553</v>
      </c>
      <c r="D6" s="448" t="s">
        <v>554</v>
      </c>
      <c r="E6" s="529" t="s">
        <v>555</v>
      </c>
      <c r="F6" s="529" t="s">
        <v>556</v>
      </c>
      <c r="G6" s="448" t="s">
        <v>416</v>
      </c>
      <c r="H6" s="797" t="s">
        <v>420</v>
      </c>
      <c r="I6" s="529" t="s">
        <v>557</v>
      </c>
      <c r="J6" s="798" t="s">
        <v>422</v>
      </c>
      <c r="K6" s="799"/>
      <c r="L6" s="799"/>
      <c r="M6" s="799"/>
      <c r="N6" s="799"/>
      <c r="O6" s="799"/>
      <c r="P6" s="799"/>
      <c r="Q6" s="799"/>
      <c r="R6" s="799"/>
      <c r="S6" s="799"/>
      <c r="T6" s="799"/>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row>
    <row r="7" spans="1:72" s="78" customFormat="1" ht="40.5" customHeight="1" x14ac:dyDescent="0.2">
      <c r="A7" s="76"/>
      <c r="B7" s="137" t="s">
        <v>3</v>
      </c>
      <c r="C7" s="444" t="s">
        <v>545</v>
      </c>
      <c r="D7" s="139" t="s">
        <v>571</v>
      </c>
      <c r="E7" s="404"/>
      <c r="F7" s="404"/>
      <c r="G7" s="398">
        <v>4</v>
      </c>
      <c r="H7" s="398">
        <f>VLOOKUP(D7,'Anhang Teil 1'!C5:D12,2,)</f>
        <v>0</v>
      </c>
      <c r="I7" s="865"/>
      <c r="J7" s="442" t="s">
        <v>558</v>
      </c>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row>
    <row r="8" spans="1:72" s="90" customFormat="1" ht="114.75" x14ac:dyDescent="0.25">
      <c r="A8" s="88"/>
      <c r="B8" s="89" t="s">
        <v>178</v>
      </c>
      <c r="C8" s="444" t="s">
        <v>546</v>
      </c>
      <c r="D8" s="139" t="s">
        <v>571</v>
      </c>
      <c r="E8" s="760"/>
      <c r="F8" s="404"/>
      <c r="G8" s="398">
        <v>4</v>
      </c>
      <c r="H8" s="398">
        <f>VLOOKUP(D8,'Anhang Teil 1'!C13:D19,2,)</f>
        <v>0</v>
      </c>
      <c r="I8" s="865"/>
      <c r="J8" s="442" t="s">
        <v>559</v>
      </c>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89"/>
      <c r="AY8" s="789"/>
      <c r="AZ8" s="789"/>
      <c r="BA8" s="789"/>
      <c r="BB8" s="789"/>
      <c r="BC8" s="789"/>
      <c r="BD8" s="789"/>
      <c r="BE8" s="789"/>
      <c r="BF8" s="789"/>
      <c r="BG8" s="789"/>
      <c r="BH8" s="789"/>
      <c r="BI8" s="789"/>
      <c r="BJ8" s="789"/>
      <c r="BK8" s="789"/>
      <c r="BL8" s="789"/>
      <c r="BM8" s="789"/>
      <c r="BN8" s="789"/>
      <c r="BO8" s="789"/>
      <c r="BP8" s="789"/>
      <c r="BQ8" s="789"/>
      <c r="BR8" s="789"/>
      <c r="BS8" s="789"/>
      <c r="BT8" s="789"/>
    </row>
    <row r="9" spans="1:72" s="78" customFormat="1" ht="40.5" customHeight="1" x14ac:dyDescent="0.2">
      <c r="A9" s="76"/>
      <c r="B9" s="221" t="s">
        <v>5</v>
      </c>
      <c r="C9" s="444" t="s">
        <v>547</v>
      </c>
      <c r="D9" s="139" t="s">
        <v>571</v>
      </c>
      <c r="E9" s="404"/>
      <c r="F9" s="404"/>
      <c r="G9" s="398">
        <v>4</v>
      </c>
      <c r="H9" s="398">
        <f>VLOOKUP(D9,'Anhang Teil 1'!C20:D26,2,)</f>
        <v>0</v>
      </c>
      <c r="I9" s="865"/>
      <c r="J9" s="442" t="s">
        <v>560</v>
      </c>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row>
    <row r="10" spans="1:72" s="78" customFormat="1" ht="40.5" customHeight="1" x14ac:dyDescent="0.2">
      <c r="A10" s="76"/>
      <c r="B10" s="89" t="s">
        <v>6</v>
      </c>
      <c r="C10" s="444" t="s">
        <v>548</v>
      </c>
      <c r="D10" s="139" t="s">
        <v>571</v>
      </c>
      <c r="E10" s="404"/>
      <c r="F10" s="404"/>
      <c r="G10" s="398">
        <v>4</v>
      </c>
      <c r="H10" s="398">
        <f>VLOOKUP(D10,'Anhang Teil 1'!C27:D30,2,)</f>
        <v>0</v>
      </c>
      <c r="I10" s="865"/>
      <c r="J10" s="442" t="s">
        <v>1881</v>
      </c>
      <c r="K10" s="198"/>
      <c r="L10" s="198"/>
      <c r="M10" s="198"/>
      <c r="N10" s="198"/>
      <c r="O10" s="198"/>
      <c r="P10" s="198"/>
      <c r="Q10" s="198"/>
      <c r="R10" s="198"/>
      <c r="S10" s="198"/>
      <c r="T10" s="789"/>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row>
    <row r="11" spans="1:72" s="78" customFormat="1" ht="40.5" customHeight="1" x14ac:dyDescent="0.2">
      <c r="A11" s="76"/>
      <c r="B11" s="89" t="s">
        <v>7</v>
      </c>
      <c r="C11" s="444" t="s">
        <v>549</v>
      </c>
      <c r="D11" s="139" t="s">
        <v>571</v>
      </c>
      <c r="E11" s="404"/>
      <c r="F11" s="404"/>
      <c r="G11" s="398">
        <v>4</v>
      </c>
      <c r="H11" s="398">
        <f>VLOOKUP(D11,'Anhang Teil 1'!C31:D34,2,)</f>
        <v>0</v>
      </c>
      <c r="I11" s="865"/>
      <c r="J11" s="442" t="s">
        <v>561</v>
      </c>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row>
    <row r="12" spans="1:72" s="78" customFormat="1" ht="40.5" customHeight="1" x14ac:dyDescent="0.2">
      <c r="A12" s="76"/>
      <c r="B12" s="89" t="s">
        <v>8</v>
      </c>
      <c r="C12" s="444" t="s">
        <v>550</v>
      </c>
      <c r="D12" s="139" t="s">
        <v>571</v>
      </c>
      <c r="E12" s="404"/>
      <c r="F12" s="404"/>
      <c r="G12" s="398">
        <v>4</v>
      </c>
      <c r="H12" s="398">
        <f>VLOOKUP(D12,'Anhang Teil 1'!C35:D39,2,)</f>
        <v>0</v>
      </c>
      <c r="I12" s="865"/>
      <c r="J12" s="442" t="s">
        <v>562</v>
      </c>
      <c r="K12" s="198"/>
      <c r="L12" s="198"/>
      <c r="M12" s="198"/>
      <c r="N12" s="198"/>
      <c r="O12" s="198"/>
      <c r="P12" s="198"/>
      <c r="Q12" s="198"/>
      <c r="R12" s="198"/>
      <c r="S12" s="198"/>
      <c r="T12" s="789"/>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row>
    <row r="13" spans="1:72" s="78" customFormat="1" ht="127.5" x14ac:dyDescent="0.2">
      <c r="A13" s="76"/>
      <c r="B13" s="89" t="s">
        <v>9</v>
      </c>
      <c r="C13" s="444" t="s">
        <v>1847</v>
      </c>
      <c r="D13" s="139" t="s">
        <v>571</v>
      </c>
      <c r="E13" s="404"/>
      <c r="F13" s="404"/>
      <c r="G13" s="398">
        <v>4</v>
      </c>
      <c r="H13" s="398">
        <f>VLOOKUP(D13,'Anhang Teil 1'!C40:D43,2,)</f>
        <v>0</v>
      </c>
      <c r="I13" s="865"/>
      <c r="J13" s="442" t="s">
        <v>1882</v>
      </c>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row>
    <row r="14" spans="1:72" s="78" customFormat="1" ht="40.5" customHeight="1" x14ac:dyDescent="0.2">
      <c r="A14" s="76"/>
      <c r="B14" s="76"/>
      <c r="C14" s="454"/>
      <c r="D14" s="454"/>
      <c r="E14" s="459"/>
      <c r="F14" s="448" t="s">
        <v>35</v>
      </c>
      <c r="G14" s="398">
        <v>28</v>
      </c>
      <c r="H14" s="398">
        <f>SUM(H7:H13)</f>
        <v>0</v>
      </c>
      <c r="I14" s="198"/>
      <c r="J14" s="459"/>
      <c r="K14" s="198"/>
      <c r="L14" s="198"/>
      <c r="M14" s="198"/>
      <c r="N14" s="198"/>
      <c r="O14" s="198"/>
      <c r="P14" s="198"/>
      <c r="Q14" s="198"/>
      <c r="R14" s="198"/>
      <c r="S14" s="198"/>
      <c r="T14" s="789"/>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row>
    <row r="15" spans="1:72" s="78" customFormat="1" ht="40.5" customHeight="1" x14ac:dyDescent="0.2">
      <c r="A15" s="76"/>
      <c r="B15" s="76"/>
      <c r="C15" s="454"/>
      <c r="D15" s="454"/>
      <c r="E15" s="459"/>
      <c r="F15" s="459"/>
      <c r="G15" s="119"/>
      <c r="H15" s="119"/>
      <c r="I15" s="198"/>
      <c r="J15" s="459"/>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row>
    <row r="16" spans="1:72" s="78" customFormat="1" ht="40.5" customHeight="1" x14ac:dyDescent="0.2">
      <c r="A16" s="76"/>
      <c r="C16" s="454"/>
      <c r="D16" s="454"/>
      <c r="E16" s="459"/>
      <c r="F16" s="459"/>
      <c r="G16" s="119"/>
      <c r="H16" s="119"/>
      <c r="I16" s="198"/>
      <c r="J16" s="459"/>
      <c r="K16" s="198"/>
      <c r="L16" s="198"/>
      <c r="M16" s="198"/>
      <c r="N16" s="198"/>
      <c r="O16" s="198"/>
      <c r="P16" s="198"/>
      <c r="Q16" s="198"/>
      <c r="R16" s="198"/>
      <c r="S16" s="198"/>
      <c r="T16" s="789"/>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row>
    <row r="17" spans="1:72" s="449" customFormat="1" ht="40.5" customHeight="1" x14ac:dyDescent="0.25">
      <c r="A17" s="454"/>
      <c r="B17" s="448" t="s">
        <v>1</v>
      </c>
      <c r="C17" s="247"/>
      <c r="D17" s="247"/>
      <c r="E17" s="247"/>
      <c r="F17" s="247"/>
      <c r="G17" s="247"/>
      <c r="H17" s="247"/>
      <c r="I17" s="799"/>
      <c r="J17" s="454"/>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799"/>
      <c r="AL17" s="799"/>
      <c r="AM17" s="799"/>
      <c r="AN17" s="799"/>
      <c r="AO17" s="799"/>
      <c r="AP17" s="799"/>
      <c r="AQ17" s="799"/>
      <c r="AR17" s="799"/>
      <c r="AS17" s="799"/>
      <c r="AT17" s="799"/>
      <c r="AU17" s="799"/>
      <c r="AV17" s="799"/>
      <c r="AW17" s="799"/>
      <c r="AX17" s="799"/>
      <c r="AY17" s="799"/>
      <c r="AZ17" s="799"/>
      <c r="BA17" s="799"/>
      <c r="BB17" s="799"/>
      <c r="BC17" s="799"/>
      <c r="BD17" s="799"/>
      <c r="BE17" s="799"/>
      <c r="BF17" s="799"/>
      <c r="BG17" s="799"/>
      <c r="BH17" s="799"/>
      <c r="BI17" s="799"/>
      <c r="BJ17" s="799"/>
      <c r="BK17" s="799"/>
      <c r="BL17" s="799"/>
      <c r="BM17" s="799"/>
      <c r="BN17" s="799"/>
      <c r="BO17" s="799"/>
      <c r="BP17" s="799"/>
      <c r="BQ17" s="799"/>
      <c r="BR17" s="799"/>
      <c r="BS17" s="799"/>
      <c r="BT17" s="799"/>
    </row>
    <row r="18" spans="1:72" s="449" customFormat="1" ht="40.5" customHeight="1" x14ac:dyDescent="0.25">
      <c r="A18" s="454"/>
      <c r="B18" s="448" t="s">
        <v>552</v>
      </c>
      <c r="C18" s="448" t="s">
        <v>553</v>
      </c>
      <c r="D18" s="448" t="s">
        <v>554</v>
      </c>
      <c r="E18" s="529" t="s">
        <v>555</v>
      </c>
      <c r="F18" s="529" t="s">
        <v>556</v>
      </c>
      <c r="G18" s="448" t="s">
        <v>416</v>
      </c>
      <c r="H18" s="797" t="s">
        <v>420</v>
      </c>
      <c r="I18" s="529" t="s">
        <v>557</v>
      </c>
      <c r="J18" s="798" t="s">
        <v>422</v>
      </c>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99"/>
      <c r="AL18" s="799"/>
      <c r="AM18" s="799"/>
      <c r="AN18" s="799"/>
      <c r="AO18" s="799"/>
      <c r="AP18" s="799"/>
      <c r="AQ18" s="799"/>
      <c r="AR18" s="799"/>
      <c r="AS18" s="799"/>
      <c r="AT18" s="799"/>
      <c r="AU18" s="799"/>
      <c r="AV18" s="799"/>
      <c r="AW18" s="799"/>
      <c r="AX18" s="799"/>
      <c r="AY18" s="799"/>
      <c r="AZ18" s="799"/>
      <c r="BA18" s="799"/>
      <c r="BB18" s="799"/>
      <c r="BC18" s="799"/>
      <c r="BD18" s="799"/>
      <c r="BE18" s="799"/>
      <c r="BF18" s="799"/>
      <c r="BG18" s="799"/>
      <c r="BH18" s="799"/>
      <c r="BI18" s="799"/>
      <c r="BJ18" s="799"/>
      <c r="BK18" s="799"/>
      <c r="BL18" s="799"/>
      <c r="BM18" s="799"/>
      <c r="BN18" s="799"/>
      <c r="BO18" s="799"/>
      <c r="BP18" s="799"/>
      <c r="BQ18" s="799"/>
      <c r="BR18" s="799"/>
      <c r="BS18" s="799"/>
      <c r="BT18" s="799"/>
    </row>
    <row r="19" spans="1:72" s="78" customFormat="1" ht="102" x14ac:dyDescent="0.2">
      <c r="A19" s="76"/>
      <c r="B19" s="89" t="s">
        <v>11</v>
      </c>
      <c r="C19" s="444" t="s">
        <v>2033</v>
      </c>
      <c r="D19" s="139" t="s">
        <v>571</v>
      </c>
      <c r="E19" s="404"/>
      <c r="F19" s="404"/>
      <c r="G19" s="398">
        <v>4</v>
      </c>
      <c r="H19" s="398">
        <f>VLOOKUP(D19,'Anhang Teil 1'!C46:D53,2,)</f>
        <v>0</v>
      </c>
      <c r="I19" s="865"/>
      <c r="J19" s="439" t="s">
        <v>567</v>
      </c>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row>
    <row r="20" spans="1:72" s="78" customFormat="1" ht="40.5" customHeight="1" x14ac:dyDescent="0.2">
      <c r="A20" s="76"/>
      <c r="B20" s="89" t="s">
        <v>12</v>
      </c>
      <c r="C20" s="444" t="s">
        <v>563</v>
      </c>
      <c r="D20" s="139" t="s">
        <v>571</v>
      </c>
      <c r="E20" s="404"/>
      <c r="F20" s="404"/>
      <c r="G20" s="398">
        <v>8</v>
      </c>
      <c r="H20" s="398">
        <f>VLOOKUP(D20,'Anhang Teil 1'!C54:D64,2,)</f>
        <v>0</v>
      </c>
      <c r="I20" s="865"/>
      <c r="J20" s="439" t="s">
        <v>568</v>
      </c>
      <c r="K20" s="198"/>
      <c r="L20" s="198"/>
      <c r="M20" s="198"/>
      <c r="N20" s="198"/>
      <c r="O20" s="198"/>
      <c r="P20" s="198"/>
      <c r="Q20" s="198"/>
      <c r="R20" s="198"/>
      <c r="S20" s="198"/>
      <c r="T20" s="78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row>
    <row r="21" spans="1:72" s="78" customFormat="1" ht="102" x14ac:dyDescent="0.2">
      <c r="A21" s="76"/>
      <c r="B21" s="89" t="s">
        <v>13</v>
      </c>
      <c r="C21" s="444" t="s">
        <v>564</v>
      </c>
      <c r="D21" s="139" t="s">
        <v>571</v>
      </c>
      <c r="E21" s="404"/>
      <c r="F21" s="404"/>
      <c r="G21" s="398">
        <v>4</v>
      </c>
      <c r="H21" s="398">
        <f>VLOOKUP(D21,'Anhang Teil 1'!C65:D72,2,)</f>
        <v>0</v>
      </c>
      <c r="I21" s="865"/>
      <c r="J21" s="439" t="s">
        <v>2001</v>
      </c>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row>
    <row r="22" spans="1:72" s="78" customFormat="1" ht="40.5" customHeight="1" x14ac:dyDescent="0.2">
      <c r="A22" s="76"/>
      <c r="B22" s="89" t="s">
        <v>14</v>
      </c>
      <c r="C22" s="444" t="s">
        <v>565</v>
      </c>
      <c r="D22" s="139" t="s">
        <v>571</v>
      </c>
      <c r="E22" s="404"/>
      <c r="F22" s="404"/>
      <c r="G22" s="398">
        <v>2</v>
      </c>
      <c r="H22" s="398">
        <f>VLOOKUP(D22,'Anhang Teil 1'!C73:D76,2,)</f>
        <v>0</v>
      </c>
      <c r="I22" s="865"/>
      <c r="J22" s="439" t="s">
        <v>569</v>
      </c>
      <c r="K22" s="198"/>
      <c r="L22" s="198"/>
      <c r="M22" s="198"/>
      <c r="N22" s="198"/>
      <c r="O22" s="198"/>
      <c r="P22" s="198"/>
      <c r="Q22" s="198"/>
      <c r="R22" s="198"/>
      <c r="S22" s="198"/>
      <c r="T22" s="789"/>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row>
    <row r="23" spans="1:72" s="78" customFormat="1" ht="40.5" customHeight="1" x14ac:dyDescent="0.2">
      <c r="A23" s="76"/>
      <c r="B23" s="89" t="s">
        <v>15</v>
      </c>
      <c r="C23" s="444" t="s">
        <v>566</v>
      </c>
      <c r="D23" s="139" t="s">
        <v>571</v>
      </c>
      <c r="E23" s="404"/>
      <c r="F23" s="404"/>
      <c r="G23" s="398">
        <v>2</v>
      </c>
      <c r="H23" s="398">
        <f>VLOOKUP(D23,'Anhang Teil 1'!C77:D80,2,)</f>
        <v>0</v>
      </c>
      <c r="I23" s="865"/>
      <c r="J23" s="439" t="s">
        <v>570</v>
      </c>
      <c r="K23" s="198"/>
      <c r="L23" s="198"/>
      <c r="M23" s="198"/>
      <c r="N23" s="198"/>
      <c r="O23" s="198"/>
      <c r="P23" s="198"/>
      <c r="Q23" s="198"/>
      <c r="R23" s="198"/>
      <c r="S23" s="198"/>
      <c r="T23" s="789"/>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row>
    <row r="24" spans="1:72" s="78" customFormat="1" ht="40.5" customHeight="1" x14ac:dyDescent="0.2">
      <c r="A24" s="76"/>
      <c r="B24" s="76"/>
      <c r="C24" s="454"/>
      <c r="D24" s="454"/>
      <c r="E24" s="459"/>
      <c r="F24" s="448" t="s">
        <v>35</v>
      </c>
      <c r="G24" s="398">
        <v>20</v>
      </c>
      <c r="H24" s="398">
        <f>SUM(H19:H23)</f>
        <v>0</v>
      </c>
      <c r="I24" s="198"/>
      <c r="J24" s="459"/>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row>
    <row r="25" spans="1:72" s="78" customFormat="1" ht="40.5" customHeight="1" x14ac:dyDescent="0.2">
      <c r="A25" s="76"/>
      <c r="B25" s="76"/>
      <c r="C25" s="454"/>
      <c r="D25" s="454"/>
      <c r="E25" s="459"/>
      <c r="F25" s="459"/>
      <c r="G25" s="119"/>
      <c r="H25" s="119"/>
      <c r="I25" s="198"/>
      <c r="J25" s="459"/>
      <c r="K25" s="198"/>
      <c r="L25" s="198"/>
      <c r="M25" s="198"/>
      <c r="N25" s="198"/>
      <c r="O25" s="198"/>
      <c r="P25" s="198"/>
      <c r="Q25" s="198"/>
      <c r="R25" s="198"/>
      <c r="S25" s="198"/>
      <c r="T25" s="789"/>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row>
    <row r="26" spans="1:72" s="78" customFormat="1" ht="40.5" customHeight="1" x14ac:dyDescent="0.2">
      <c r="A26" s="76"/>
      <c r="B26" s="76"/>
      <c r="C26" s="454"/>
      <c r="D26" s="454"/>
      <c r="E26" s="459"/>
      <c r="F26" s="459"/>
      <c r="G26" s="119"/>
      <c r="H26" s="119"/>
      <c r="I26" s="198"/>
      <c r="J26" s="459"/>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row>
    <row r="27" spans="1:72" s="449" customFormat="1" ht="40.5" customHeight="1" x14ac:dyDescent="0.25">
      <c r="A27" s="454"/>
      <c r="B27" s="448" t="s">
        <v>614</v>
      </c>
      <c r="C27" s="247"/>
      <c r="D27" s="247"/>
      <c r="E27" s="247"/>
      <c r="F27" s="247"/>
      <c r="G27" s="247"/>
      <c r="H27" s="247"/>
      <c r="I27" s="799"/>
      <c r="J27" s="454"/>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799"/>
      <c r="AV27" s="799"/>
      <c r="AW27" s="799"/>
      <c r="AX27" s="799"/>
      <c r="AY27" s="799"/>
      <c r="AZ27" s="799"/>
      <c r="BA27" s="799"/>
      <c r="BB27" s="799"/>
      <c r="BC27" s="799"/>
      <c r="BD27" s="799"/>
      <c r="BE27" s="799"/>
      <c r="BF27" s="799"/>
      <c r="BG27" s="799"/>
      <c r="BH27" s="799"/>
      <c r="BI27" s="799"/>
      <c r="BJ27" s="799"/>
      <c r="BK27" s="799"/>
      <c r="BL27" s="799"/>
      <c r="BM27" s="799"/>
      <c r="BN27" s="799"/>
      <c r="BO27" s="799"/>
      <c r="BP27" s="799"/>
      <c r="BQ27" s="799"/>
      <c r="BR27" s="799"/>
      <c r="BS27" s="799"/>
      <c r="BT27" s="799"/>
    </row>
    <row r="28" spans="1:72" s="449" customFormat="1" ht="40.5" customHeight="1" x14ac:dyDescent="0.25">
      <c r="A28" s="454"/>
      <c r="B28" s="448" t="s">
        <v>552</v>
      </c>
      <c r="C28" s="448" t="s">
        <v>553</v>
      </c>
      <c r="D28" s="448" t="s">
        <v>554</v>
      </c>
      <c r="E28" s="529" t="s">
        <v>555</v>
      </c>
      <c r="F28" s="529" t="s">
        <v>556</v>
      </c>
      <c r="G28" s="448" t="s">
        <v>416</v>
      </c>
      <c r="H28" s="797" t="s">
        <v>420</v>
      </c>
      <c r="I28" s="529" t="s">
        <v>557</v>
      </c>
      <c r="J28" s="798" t="s">
        <v>422</v>
      </c>
      <c r="K28" s="799"/>
      <c r="L28" s="799"/>
      <c r="M28" s="799"/>
      <c r="N28" s="799"/>
      <c r="O28" s="799"/>
      <c r="P28" s="799"/>
      <c r="Q28" s="799"/>
      <c r="R28" s="799"/>
      <c r="S28" s="799"/>
      <c r="T28" s="799"/>
      <c r="U28" s="799"/>
      <c r="V28" s="799"/>
      <c r="W28" s="799"/>
      <c r="X28" s="799"/>
      <c r="Y28" s="799"/>
      <c r="Z28" s="799"/>
      <c r="AA28" s="799"/>
      <c r="AB28" s="799"/>
      <c r="AC28" s="799"/>
      <c r="AD28" s="799"/>
      <c r="AE28" s="799"/>
      <c r="AF28" s="799"/>
      <c r="AG28" s="799"/>
      <c r="AH28" s="799"/>
      <c r="AI28" s="799"/>
      <c r="AJ28" s="799"/>
      <c r="AK28" s="799"/>
      <c r="AL28" s="799"/>
      <c r="AM28" s="799"/>
      <c r="AN28" s="799"/>
      <c r="AO28" s="799"/>
      <c r="AP28" s="799"/>
      <c r="AQ28" s="799"/>
      <c r="AR28" s="799"/>
      <c r="AS28" s="799"/>
      <c r="AT28" s="799"/>
      <c r="AU28" s="799"/>
      <c r="AV28" s="799"/>
      <c r="AW28" s="799"/>
      <c r="AX28" s="799"/>
      <c r="AY28" s="799"/>
      <c r="AZ28" s="799"/>
      <c r="BA28" s="799"/>
      <c r="BB28" s="799"/>
      <c r="BC28" s="799"/>
      <c r="BD28" s="799"/>
      <c r="BE28" s="799"/>
      <c r="BF28" s="799"/>
      <c r="BG28" s="799"/>
      <c r="BH28" s="799"/>
      <c r="BI28" s="799"/>
      <c r="BJ28" s="799"/>
      <c r="BK28" s="799"/>
      <c r="BL28" s="799"/>
      <c r="BM28" s="799"/>
      <c r="BN28" s="799"/>
      <c r="BO28" s="799"/>
      <c r="BP28" s="799"/>
      <c r="BQ28" s="799"/>
      <c r="BR28" s="799"/>
      <c r="BS28" s="799"/>
      <c r="BT28" s="799"/>
    </row>
    <row r="29" spans="1:72" s="78" customFormat="1" ht="40.5" customHeight="1" x14ac:dyDescent="0.2">
      <c r="A29" s="76"/>
      <c r="B29" s="89" t="s">
        <v>16</v>
      </c>
      <c r="C29" s="444" t="s">
        <v>613</v>
      </c>
      <c r="D29" s="139" t="s">
        <v>572</v>
      </c>
      <c r="E29" s="404"/>
      <c r="F29" s="404"/>
      <c r="G29" s="398">
        <v>4</v>
      </c>
      <c r="H29" s="398">
        <f>VLOOKUP(D29,'Anhang Teil 1'!C83:D91,2,)</f>
        <v>0</v>
      </c>
      <c r="I29" s="404"/>
      <c r="J29" s="439" t="s">
        <v>1883</v>
      </c>
      <c r="K29" s="198"/>
      <c r="L29" s="198"/>
      <c r="M29" s="198"/>
      <c r="N29" s="198"/>
      <c r="O29" s="198"/>
      <c r="P29" s="198"/>
      <c r="Q29" s="198"/>
      <c r="R29" s="198"/>
      <c r="S29" s="198"/>
      <c r="T29" s="789"/>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row>
    <row r="30" spans="1:72" s="78" customFormat="1" ht="40.5" customHeight="1" x14ac:dyDescent="0.2">
      <c r="A30" s="76"/>
      <c r="B30" s="76"/>
      <c r="C30" s="454"/>
      <c r="D30" s="454"/>
      <c r="E30" s="459"/>
      <c r="F30" s="448" t="s">
        <v>35</v>
      </c>
      <c r="G30" s="398">
        <v>4</v>
      </c>
      <c r="H30" s="398">
        <f>SUM(H29)</f>
        <v>0</v>
      </c>
      <c r="I30" s="198"/>
      <c r="J30" s="459"/>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row>
    <row r="31" spans="1:72" s="78" customFormat="1" ht="40.5" customHeight="1" x14ac:dyDescent="0.2">
      <c r="A31" s="76"/>
      <c r="B31" s="76"/>
      <c r="C31" s="454"/>
      <c r="D31" s="454"/>
      <c r="E31" s="459"/>
      <c r="F31" s="459"/>
      <c r="G31" s="119"/>
      <c r="H31" s="119"/>
      <c r="I31" s="198"/>
      <c r="J31" s="459"/>
      <c r="K31" s="198"/>
      <c r="L31" s="198"/>
      <c r="M31" s="198"/>
      <c r="N31" s="198"/>
      <c r="O31" s="198"/>
      <c r="P31" s="198"/>
      <c r="Q31" s="198"/>
      <c r="R31" s="198"/>
      <c r="S31" s="198"/>
      <c r="T31" s="789"/>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row>
    <row r="32" spans="1:72" s="78" customFormat="1" ht="40.5" customHeight="1" x14ac:dyDescent="0.2">
      <c r="A32" s="76"/>
      <c r="B32" s="76"/>
      <c r="C32" s="454"/>
      <c r="D32" s="454"/>
      <c r="E32" s="459"/>
      <c r="F32" s="459"/>
      <c r="G32" s="119"/>
      <c r="H32" s="119"/>
      <c r="I32" s="198"/>
      <c r="J32" s="459"/>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row>
    <row r="33" spans="1:72" s="449" customFormat="1" ht="40.5" customHeight="1" x14ac:dyDescent="0.25">
      <c r="A33" s="454"/>
      <c r="B33" s="448" t="s">
        <v>615</v>
      </c>
      <c r="C33" s="247"/>
      <c r="D33" s="247"/>
      <c r="E33" s="247"/>
      <c r="F33" s="247"/>
      <c r="G33" s="247"/>
      <c r="H33" s="247"/>
      <c r="I33" s="799"/>
      <c r="J33" s="454"/>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799"/>
      <c r="AQ33" s="799"/>
      <c r="AR33" s="799"/>
      <c r="AS33" s="799"/>
      <c r="AT33" s="799"/>
      <c r="AU33" s="799"/>
      <c r="AV33" s="799"/>
      <c r="AW33" s="799"/>
      <c r="AX33" s="799"/>
      <c r="AY33" s="799"/>
      <c r="AZ33" s="799"/>
      <c r="BA33" s="799"/>
      <c r="BB33" s="799"/>
      <c r="BC33" s="799"/>
      <c r="BD33" s="799"/>
      <c r="BE33" s="799"/>
      <c r="BF33" s="799"/>
      <c r="BG33" s="799"/>
      <c r="BH33" s="799"/>
      <c r="BI33" s="799"/>
      <c r="BJ33" s="799"/>
      <c r="BK33" s="799"/>
      <c r="BL33" s="799"/>
      <c r="BM33" s="799"/>
      <c r="BN33" s="799"/>
      <c r="BO33" s="799"/>
      <c r="BP33" s="799"/>
      <c r="BQ33" s="799"/>
      <c r="BR33" s="799"/>
      <c r="BS33" s="799"/>
      <c r="BT33" s="799"/>
    </row>
    <row r="34" spans="1:72" s="449" customFormat="1" ht="40.5" customHeight="1" x14ac:dyDescent="0.25">
      <c r="A34" s="454"/>
      <c r="B34" s="448" t="s">
        <v>552</v>
      </c>
      <c r="C34" s="448" t="s">
        <v>553</v>
      </c>
      <c r="D34" s="448" t="s">
        <v>554</v>
      </c>
      <c r="E34" s="529" t="s">
        <v>555</v>
      </c>
      <c r="F34" s="529" t="s">
        <v>556</v>
      </c>
      <c r="G34" s="448" t="s">
        <v>416</v>
      </c>
      <c r="H34" s="797" t="s">
        <v>420</v>
      </c>
      <c r="I34" s="529" t="s">
        <v>557</v>
      </c>
      <c r="J34" s="798" t="s">
        <v>422</v>
      </c>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99"/>
      <c r="AJ34" s="799"/>
      <c r="AK34" s="799"/>
      <c r="AL34" s="799"/>
      <c r="AM34" s="799"/>
      <c r="AN34" s="799"/>
      <c r="AO34" s="799"/>
      <c r="AP34" s="799"/>
      <c r="AQ34" s="799"/>
      <c r="AR34" s="799"/>
      <c r="AS34" s="799"/>
      <c r="AT34" s="799"/>
      <c r="AU34" s="799"/>
      <c r="AV34" s="799"/>
      <c r="AW34" s="799"/>
      <c r="AX34" s="799"/>
      <c r="AY34" s="799"/>
      <c r="AZ34" s="799"/>
      <c r="BA34" s="799"/>
      <c r="BB34" s="799"/>
      <c r="BC34" s="799"/>
      <c r="BD34" s="799"/>
      <c r="BE34" s="799"/>
      <c r="BF34" s="799"/>
      <c r="BG34" s="799"/>
      <c r="BH34" s="799"/>
      <c r="BI34" s="799"/>
      <c r="BJ34" s="799"/>
      <c r="BK34" s="799"/>
      <c r="BL34" s="799"/>
      <c r="BM34" s="799"/>
      <c r="BN34" s="799"/>
      <c r="BO34" s="799"/>
      <c r="BP34" s="799"/>
      <c r="BQ34" s="799"/>
      <c r="BR34" s="799"/>
      <c r="BS34" s="799"/>
      <c r="BT34" s="799"/>
    </row>
    <row r="35" spans="1:72" s="78" customFormat="1" ht="76.5" x14ac:dyDescent="0.2">
      <c r="A35" s="76"/>
      <c r="B35" s="89" t="s">
        <v>17</v>
      </c>
      <c r="C35" s="444" t="s">
        <v>616</v>
      </c>
      <c r="D35" s="139" t="s">
        <v>572</v>
      </c>
      <c r="E35" s="404"/>
      <c r="F35" s="404"/>
      <c r="G35" s="398">
        <v>8</v>
      </c>
      <c r="H35" s="398">
        <f>VLOOKUP(D35,'Anhang Teil 1'!C94:D102,2,)</f>
        <v>0</v>
      </c>
      <c r="I35" s="866"/>
      <c r="J35" s="439" t="s">
        <v>629</v>
      </c>
      <c r="K35" s="198"/>
      <c r="L35" s="198"/>
      <c r="M35" s="198"/>
      <c r="N35" s="198"/>
      <c r="O35" s="198"/>
      <c r="P35" s="198"/>
      <c r="Q35" s="198"/>
      <c r="R35" s="198"/>
      <c r="S35" s="198"/>
      <c r="T35" s="789"/>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row>
    <row r="36" spans="1:72" s="78" customFormat="1" ht="56.25" customHeight="1" x14ac:dyDescent="0.2">
      <c r="A36" s="76"/>
      <c r="B36" s="89" t="s">
        <v>18</v>
      </c>
      <c r="C36" s="444" t="s">
        <v>2063</v>
      </c>
      <c r="D36" s="139" t="s">
        <v>571</v>
      </c>
      <c r="E36" s="404"/>
      <c r="F36" s="404"/>
      <c r="G36" s="398">
        <v>4</v>
      </c>
      <c r="H36" s="398">
        <f>VLOOKUP(D36,'Anhang Teil 1'!C103:D108,2,)</f>
        <v>0</v>
      </c>
      <c r="I36" s="866"/>
      <c r="J36" s="439" t="s">
        <v>630</v>
      </c>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row>
    <row r="37" spans="1:72" s="78" customFormat="1" ht="40.5" customHeight="1" x14ac:dyDescent="0.2">
      <c r="A37" s="76"/>
      <c r="B37" s="89" t="s">
        <v>19</v>
      </c>
      <c r="C37" s="444" t="s">
        <v>617</v>
      </c>
      <c r="D37" s="139" t="s">
        <v>571</v>
      </c>
      <c r="E37" s="404"/>
      <c r="F37" s="404"/>
      <c r="G37" s="398">
        <v>4</v>
      </c>
      <c r="H37" s="398">
        <f>VLOOKUP(D37,'Anhang Teil 1'!C109:D116,2,)</f>
        <v>0</v>
      </c>
      <c r="I37" s="866"/>
      <c r="J37" s="439" t="s">
        <v>630</v>
      </c>
      <c r="K37" s="198"/>
      <c r="L37" s="198"/>
      <c r="M37" s="198"/>
      <c r="N37" s="198"/>
      <c r="O37" s="198"/>
      <c r="P37" s="198"/>
      <c r="Q37" s="198"/>
      <c r="R37" s="198"/>
      <c r="S37" s="198"/>
      <c r="T37" s="789"/>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row>
    <row r="38" spans="1:72" s="78" customFormat="1" ht="40.5" customHeight="1" x14ac:dyDescent="0.2">
      <c r="A38" s="76"/>
      <c r="B38" s="89" t="s">
        <v>276</v>
      </c>
      <c r="C38" s="444" t="s">
        <v>618</v>
      </c>
      <c r="D38" s="139" t="s">
        <v>571</v>
      </c>
      <c r="E38" s="404"/>
      <c r="F38" s="404"/>
      <c r="G38" s="398">
        <v>2</v>
      </c>
      <c r="H38" s="398">
        <f>VLOOKUP(D38,'Anhang Teil 1'!C117:D122,2,)</f>
        <v>0</v>
      </c>
      <c r="I38" s="866"/>
      <c r="J38" s="439" t="s">
        <v>630</v>
      </c>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row>
    <row r="39" spans="1:72" s="78" customFormat="1" ht="102" x14ac:dyDescent="0.2">
      <c r="A39" s="76"/>
      <c r="B39" s="89" t="s">
        <v>277</v>
      </c>
      <c r="C39" s="444" t="s">
        <v>1848</v>
      </c>
      <c r="D39" s="139" t="s">
        <v>571</v>
      </c>
      <c r="E39" s="404"/>
      <c r="F39" s="404"/>
      <c r="G39" s="398">
        <v>4</v>
      </c>
      <c r="H39" s="398">
        <f>VLOOKUP(D39,'Anhang Teil 1'!C123:D129,2,)</f>
        <v>0</v>
      </c>
      <c r="I39" s="866"/>
      <c r="J39" s="481" t="s">
        <v>1845</v>
      </c>
      <c r="K39" s="198"/>
      <c r="L39" s="198"/>
      <c r="M39" s="198"/>
      <c r="N39" s="198"/>
      <c r="O39" s="198"/>
      <c r="P39" s="198"/>
      <c r="Q39" s="198"/>
      <c r="R39" s="198"/>
      <c r="S39" s="198"/>
      <c r="T39" s="789"/>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row>
    <row r="40" spans="1:72" s="78" customFormat="1" ht="89.25" x14ac:dyDescent="0.2">
      <c r="A40" s="76"/>
      <c r="B40" s="89" t="s">
        <v>278</v>
      </c>
      <c r="C40" s="444" t="s">
        <v>1849</v>
      </c>
      <c r="D40" s="139" t="s">
        <v>571</v>
      </c>
      <c r="E40" s="404"/>
      <c r="F40" s="404"/>
      <c r="G40" s="398">
        <v>4</v>
      </c>
      <c r="H40" s="398">
        <f>VLOOKUP(D40,'Anhang Teil 1'!C130:D137,2,)</f>
        <v>0</v>
      </c>
      <c r="I40" s="866"/>
      <c r="J40" s="481" t="s">
        <v>2046</v>
      </c>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row>
    <row r="41" spans="1:72" s="78" customFormat="1" ht="40.5" customHeight="1" x14ac:dyDescent="0.2">
      <c r="A41" s="76"/>
      <c r="B41" s="89" t="s">
        <v>279</v>
      </c>
      <c r="C41" s="444" t="s">
        <v>649</v>
      </c>
      <c r="D41" s="139" t="s">
        <v>571</v>
      </c>
      <c r="E41" s="404"/>
      <c r="F41" s="404"/>
      <c r="G41" s="398">
        <v>4</v>
      </c>
      <c r="H41" s="398">
        <f>VLOOKUP(D41,'Anhang Teil 1'!C138:D145,2,)</f>
        <v>0</v>
      </c>
      <c r="I41" s="866"/>
      <c r="J41" s="481" t="s">
        <v>1846</v>
      </c>
      <c r="K41" s="198"/>
      <c r="L41" s="198"/>
      <c r="M41" s="198"/>
      <c r="N41" s="198"/>
      <c r="O41" s="198"/>
      <c r="P41" s="198"/>
      <c r="Q41" s="198"/>
      <c r="R41" s="198"/>
      <c r="S41" s="198"/>
      <c r="T41" s="789"/>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row>
    <row r="42" spans="1:72" s="78" customFormat="1" ht="40.5" customHeight="1" x14ac:dyDescent="0.2">
      <c r="A42" s="76"/>
      <c r="B42" s="89" t="s">
        <v>280</v>
      </c>
      <c r="C42" s="444" t="s">
        <v>619</v>
      </c>
      <c r="D42" s="139" t="s">
        <v>650</v>
      </c>
      <c r="E42" s="404"/>
      <c r="F42" s="404"/>
      <c r="G42" s="398">
        <v>2</v>
      </c>
      <c r="H42" s="398">
        <f>VLOOKUP(D42,'Anhang Teil 1'!C146:D155,2,)</f>
        <v>0</v>
      </c>
      <c r="I42" s="866"/>
      <c r="J42" s="439" t="s">
        <v>631</v>
      </c>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row>
    <row r="43" spans="1:72" s="78" customFormat="1" ht="40.5" customHeight="1" x14ac:dyDescent="0.2">
      <c r="A43" s="76"/>
      <c r="B43" s="89" t="s">
        <v>281</v>
      </c>
      <c r="C43" s="444" t="s">
        <v>620</v>
      </c>
      <c r="D43" s="139" t="s">
        <v>571</v>
      </c>
      <c r="E43" s="404"/>
      <c r="F43" s="404"/>
      <c r="G43" s="398">
        <v>2</v>
      </c>
      <c r="H43" s="398">
        <f>VLOOKUP(D43,'Anhang Teil 1'!C156:D162,2,)</f>
        <v>0</v>
      </c>
      <c r="I43" s="866"/>
      <c r="J43" s="439" t="s">
        <v>632</v>
      </c>
      <c r="K43" s="198"/>
      <c r="L43" s="198"/>
      <c r="M43" s="198"/>
      <c r="N43" s="198"/>
      <c r="O43" s="198"/>
      <c r="P43" s="198"/>
      <c r="Q43" s="198"/>
      <c r="R43" s="198"/>
      <c r="S43" s="198"/>
      <c r="T43" s="789"/>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row>
    <row r="44" spans="1:72" s="78" customFormat="1" ht="40.5" customHeight="1" x14ac:dyDescent="0.2">
      <c r="A44" s="76"/>
      <c r="B44" s="89" t="s">
        <v>282</v>
      </c>
      <c r="C44" s="444" t="s">
        <v>621</v>
      </c>
      <c r="D44" s="139" t="s">
        <v>571</v>
      </c>
      <c r="E44" s="404"/>
      <c r="F44" s="404"/>
      <c r="G44" s="398">
        <v>4</v>
      </c>
      <c r="H44" s="398">
        <f>VLOOKUP(D44,'Anhang Teil 1'!C163:D166,2,)</f>
        <v>0</v>
      </c>
      <c r="I44" s="866"/>
      <c r="J44" s="439" t="s">
        <v>633</v>
      </c>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row>
    <row r="45" spans="1:72" s="78" customFormat="1" ht="40.5" customHeight="1" x14ac:dyDescent="0.2">
      <c r="A45" s="76"/>
      <c r="B45" s="89" t="s">
        <v>283</v>
      </c>
      <c r="C45" s="444" t="s">
        <v>622</v>
      </c>
      <c r="D45" s="139" t="s">
        <v>571</v>
      </c>
      <c r="E45" s="404"/>
      <c r="F45" s="404"/>
      <c r="G45" s="398">
        <v>4</v>
      </c>
      <c r="H45" s="398">
        <f>VLOOKUP(D45,'Anhang Teil 1'!C167:D170,2,)</f>
        <v>0</v>
      </c>
      <c r="I45" s="866"/>
      <c r="J45" s="439" t="s">
        <v>634</v>
      </c>
      <c r="K45" s="198"/>
      <c r="L45" s="198"/>
      <c r="M45" s="198"/>
      <c r="N45" s="198"/>
      <c r="O45" s="198"/>
      <c r="P45" s="198"/>
      <c r="Q45" s="198"/>
      <c r="R45" s="198"/>
      <c r="S45" s="198"/>
      <c r="T45" s="789"/>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row>
    <row r="46" spans="1:72" s="78" customFormat="1" ht="40.5" customHeight="1" x14ac:dyDescent="0.2">
      <c r="A46" s="76"/>
      <c r="B46" s="89" t="s">
        <v>284</v>
      </c>
      <c r="C46" s="444" t="s">
        <v>623</v>
      </c>
      <c r="D46" s="139" t="s">
        <v>571</v>
      </c>
      <c r="E46" s="404"/>
      <c r="F46" s="404"/>
      <c r="G46" s="398">
        <v>4</v>
      </c>
      <c r="H46" s="398">
        <f>VLOOKUP(D46,'Anhang Teil 1'!C171:D177,2,)</f>
        <v>0</v>
      </c>
      <c r="I46" s="866"/>
      <c r="J46" s="439" t="s">
        <v>635</v>
      </c>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row>
    <row r="47" spans="1:72" s="78" customFormat="1" ht="40.5" customHeight="1" thickBot="1" x14ac:dyDescent="0.25">
      <c r="A47" s="76"/>
      <c r="B47" s="89" t="s">
        <v>285</v>
      </c>
      <c r="C47" s="444" t="s">
        <v>624</v>
      </c>
      <c r="D47" s="141" t="s">
        <v>571</v>
      </c>
      <c r="E47" s="404"/>
      <c r="F47" s="404"/>
      <c r="G47" s="398">
        <v>2</v>
      </c>
      <c r="H47" s="398">
        <f>VLOOKUP(D47,'Anhang Teil 1'!C178:D188,2,)</f>
        <v>0</v>
      </c>
      <c r="I47" s="866"/>
      <c r="J47" s="439" t="s">
        <v>1884</v>
      </c>
      <c r="K47" s="198"/>
      <c r="L47" s="198"/>
      <c r="M47" s="198"/>
      <c r="N47" s="198"/>
      <c r="O47" s="198"/>
      <c r="P47" s="198"/>
      <c r="Q47" s="198"/>
      <c r="R47" s="198"/>
      <c r="S47" s="198"/>
      <c r="T47" s="789"/>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row>
    <row r="48" spans="1:72" s="78" customFormat="1" ht="40.5" customHeight="1" thickBot="1" x14ac:dyDescent="0.25">
      <c r="A48" s="76"/>
      <c r="B48" s="89" t="s">
        <v>286</v>
      </c>
      <c r="C48" s="465" t="s">
        <v>625</v>
      </c>
      <c r="D48" s="495"/>
      <c r="E48" s="525"/>
      <c r="F48" s="404"/>
      <c r="G48" s="398">
        <v>2</v>
      </c>
      <c r="H48" s="398">
        <f>IF(D48="",0,G48)</f>
        <v>0</v>
      </c>
      <c r="I48" s="866"/>
      <c r="J48" s="439" t="s">
        <v>636</v>
      </c>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row>
    <row r="49" spans="1:72" s="78" customFormat="1" ht="40.5" customHeight="1" thickBot="1" x14ac:dyDescent="0.25">
      <c r="A49" s="76"/>
      <c r="B49" s="89" t="s">
        <v>287</v>
      </c>
      <c r="C49" s="444" t="s">
        <v>626</v>
      </c>
      <c r="D49" s="140" t="s">
        <v>571</v>
      </c>
      <c r="E49" s="404"/>
      <c r="F49" s="404"/>
      <c r="G49" s="398">
        <v>4</v>
      </c>
      <c r="H49" s="398">
        <f>VLOOKUP(D49,'Anhang Teil 1'!C190:D195,2,)</f>
        <v>0</v>
      </c>
      <c r="I49" s="866"/>
      <c r="J49" s="545" t="s">
        <v>2002</v>
      </c>
      <c r="K49" s="198"/>
      <c r="L49" s="198"/>
      <c r="M49" s="198"/>
      <c r="N49" s="198"/>
      <c r="O49" s="198"/>
      <c r="P49" s="198"/>
      <c r="Q49" s="198"/>
      <c r="R49" s="198"/>
      <c r="S49" s="198"/>
      <c r="T49" s="789"/>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row>
    <row r="50" spans="1:72" s="78" customFormat="1" ht="40.5" customHeight="1" thickBot="1" x14ac:dyDescent="0.25">
      <c r="A50" s="76"/>
      <c r="B50" s="89" t="s">
        <v>288</v>
      </c>
      <c r="C50" s="444" t="s">
        <v>627</v>
      </c>
      <c r="D50" s="495"/>
      <c r="E50" s="404"/>
      <c r="F50" s="404"/>
      <c r="G50" s="398">
        <v>2</v>
      </c>
      <c r="H50" s="398">
        <f>IF(D50="",0,G50)</f>
        <v>0</v>
      </c>
      <c r="I50" s="866"/>
      <c r="J50" s="439" t="s">
        <v>636</v>
      </c>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row>
    <row r="51" spans="1:72" s="78" customFormat="1" ht="40.5" customHeight="1" x14ac:dyDescent="0.2">
      <c r="A51" s="76"/>
      <c r="B51" s="89" t="s">
        <v>289</v>
      </c>
      <c r="C51" s="444" t="s">
        <v>628</v>
      </c>
      <c r="D51" s="139" t="s">
        <v>571</v>
      </c>
      <c r="E51" s="404"/>
      <c r="F51" s="404"/>
      <c r="G51" s="398">
        <v>2</v>
      </c>
      <c r="H51" s="398">
        <f>VLOOKUP(D51,'Anhang Teil 1'!C197:D200,2,)</f>
        <v>0</v>
      </c>
      <c r="I51" s="866"/>
      <c r="J51" s="439" t="s">
        <v>637</v>
      </c>
      <c r="K51" s="198"/>
      <c r="L51" s="198"/>
      <c r="M51" s="198"/>
      <c r="N51" s="198"/>
      <c r="O51" s="198"/>
      <c r="P51" s="198"/>
      <c r="Q51" s="198"/>
      <c r="R51" s="198"/>
      <c r="S51" s="198"/>
      <c r="T51" s="789"/>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row>
    <row r="52" spans="1:72" s="78" customFormat="1" ht="40.5" customHeight="1" x14ac:dyDescent="0.2">
      <c r="A52" s="76"/>
      <c r="B52" s="76"/>
      <c r="C52" s="454"/>
      <c r="D52" s="454"/>
      <c r="E52" s="459"/>
      <c r="F52" s="448" t="s">
        <v>35</v>
      </c>
      <c r="G52" s="398">
        <v>58</v>
      </c>
      <c r="H52" s="398">
        <f>SUM(H35:H51)</f>
        <v>0</v>
      </c>
      <c r="I52" s="198"/>
      <c r="J52" s="459"/>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row>
    <row r="53" spans="1:72" s="78" customFormat="1" ht="40.5" customHeight="1" x14ac:dyDescent="0.2">
      <c r="A53" s="76"/>
      <c r="B53" s="76"/>
      <c r="C53" s="454"/>
      <c r="D53" s="454"/>
      <c r="E53" s="459"/>
      <c r="F53" s="459"/>
      <c r="G53" s="119"/>
      <c r="H53" s="119"/>
      <c r="I53" s="198"/>
      <c r="J53" s="459"/>
      <c r="K53" s="198"/>
      <c r="L53" s="198"/>
      <c r="M53" s="198"/>
      <c r="N53" s="198"/>
      <c r="O53" s="198"/>
      <c r="P53" s="198"/>
      <c r="Q53" s="198"/>
      <c r="R53" s="198"/>
      <c r="S53" s="198"/>
      <c r="T53" s="789"/>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row>
    <row r="54" spans="1:72" s="78" customFormat="1" ht="40.5" customHeight="1" x14ac:dyDescent="0.2">
      <c r="A54" s="76"/>
      <c r="B54" s="76"/>
      <c r="C54" s="454"/>
      <c r="D54" s="454"/>
      <c r="E54" s="459"/>
      <c r="F54" s="459"/>
      <c r="G54" s="119"/>
      <c r="H54" s="119"/>
      <c r="I54" s="198"/>
      <c r="J54" s="459"/>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row>
    <row r="55" spans="1:72" s="449" customFormat="1" ht="40.5" customHeight="1" x14ac:dyDescent="0.25">
      <c r="A55" s="454"/>
      <c r="B55" s="448" t="s">
        <v>663</v>
      </c>
      <c r="C55" s="448"/>
      <c r="D55" s="247"/>
      <c r="E55" s="247"/>
      <c r="F55" s="247"/>
      <c r="G55" s="247"/>
      <c r="H55" s="247"/>
      <c r="I55" s="799"/>
      <c r="J55" s="454"/>
      <c r="K55" s="799"/>
      <c r="L55" s="799"/>
      <c r="M55" s="799"/>
      <c r="N55" s="799"/>
      <c r="O55" s="799"/>
      <c r="P55" s="799"/>
      <c r="Q55" s="799"/>
      <c r="R55" s="799"/>
      <c r="S55" s="799"/>
      <c r="T55" s="799"/>
      <c r="U55" s="799"/>
      <c r="V55" s="799"/>
      <c r="W55" s="799"/>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row>
    <row r="56" spans="1:72" s="449" customFormat="1" ht="40.5" customHeight="1" thickBot="1" x14ac:dyDescent="0.3">
      <c r="A56" s="454"/>
      <c r="B56" s="448" t="s">
        <v>552</v>
      </c>
      <c r="C56" s="448" t="s">
        <v>553</v>
      </c>
      <c r="D56" s="448" t="s">
        <v>554</v>
      </c>
      <c r="E56" s="529" t="s">
        <v>555</v>
      </c>
      <c r="F56" s="529" t="s">
        <v>556</v>
      </c>
      <c r="G56" s="448" t="s">
        <v>416</v>
      </c>
      <c r="H56" s="797" t="s">
        <v>420</v>
      </c>
      <c r="I56" s="529" t="s">
        <v>557</v>
      </c>
      <c r="J56" s="798" t="s">
        <v>422</v>
      </c>
      <c r="K56" s="799"/>
      <c r="L56" s="799"/>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row>
    <row r="57" spans="1:72" s="78" customFormat="1" ht="40.5" customHeight="1" thickBot="1" x14ac:dyDescent="0.25">
      <c r="A57" s="76"/>
      <c r="B57" s="89" t="s">
        <v>293</v>
      </c>
      <c r="C57" s="444" t="s">
        <v>682</v>
      </c>
      <c r="D57" s="496"/>
      <c r="E57" s="404"/>
      <c r="F57" s="404"/>
      <c r="G57" s="398">
        <v>2</v>
      </c>
      <c r="H57" s="398">
        <f>IF(D57="",0,G57)</f>
        <v>0</v>
      </c>
      <c r="I57" s="404"/>
      <c r="J57" s="439" t="s">
        <v>664</v>
      </c>
      <c r="K57" s="198"/>
      <c r="L57" s="198"/>
      <c r="M57" s="198"/>
      <c r="N57" s="198"/>
      <c r="O57" s="198"/>
      <c r="P57" s="198"/>
      <c r="Q57" s="198"/>
      <c r="R57" s="198"/>
      <c r="S57" s="198"/>
      <c r="T57" s="789"/>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row>
    <row r="58" spans="1:72" s="78" customFormat="1" ht="40.5" customHeight="1" x14ac:dyDescent="0.2">
      <c r="A58" s="76"/>
      <c r="B58" s="89" t="s">
        <v>294</v>
      </c>
      <c r="C58" s="444" t="s">
        <v>672</v>
      </c>
      <c r="D58" s="139" t="s">
        <v>571</v>
      </c>
      <c r="E58" s="404"/>
      <c r="F58" s="404"/>
      <c r="G58" s="398">
        <v>4</v>
      </c>
      <c r="H58" s="398">
        <f>VLOOKUP(D58,'Anhang Teil 1'!C204:D211,2,)</f>
        <v>0</v>
      </c>
      <c r="I58" s="404"/>
      <c r="J58" s="439" t="s">
        <v>665</v>
      </c>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row>
    <row r="59" spans="1:72" s="78" customFormat="1" ht="40.5" customHeight="1" x14ac:dyDescent="0.2">
      <c r="A59" s="76"/>
      <c r="B59" s="89" t="s">
        <v>295</v>
      </c>
      <c r="C59" s="444" t="s">
        <v>673</v>
      </c>
      <c r="D59" s="139" t="s">
        <v>571</v>
      </c>
      <c r="E59" s="404"/>
      <c r="F59" s="404"/>
      <c r="G59" s="398">
        <v>4</v>
      </c>
      <c r="H59" s="398">
        <f>VLOOKUP(D59,'Anhang Teil 1'!C212:D217,2,)</f>
        <v>0</v>
      </c>
      <c r="I59" s="404"/>
      <c r="J59" s="439" t="s">
        <v>1885</v>
      </c>
      <c r="K59" s="198"/>
      <c r="L59" s="198"/>
      <c r="M59" s="198"/>
      <c r="N59" s="198"/>
      <c r="O59" s="198"/>
      <c r="P59" s="198"/>
      <c r="Q59" s="198"/>
      <c r="R59" s="198"/>
      <c r="S59" s="198"/>
      <c r="T59" s="789"/>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row>
    <row r="60" spans="1:72" s="78" customFormat="1" ht="40.5" customHeight="1" x14ac:dyDescent="0.2">
      <c r="A60" s="76"/>
      <c r="B60" s="89" t="s">
        <v>296</v>
      </c>
      <c r="C60" s="444" t="s">
        <v>674</v>
      </c>
      <c r="D60" s="139" t="s">
        <v>571</v>
      </c>
      <c r="E60" s="404"/>
      <c r="F60" s="404"/>
      <c r="G60" s="398">
        <v>4</v>
      </c>
      <c r="H60" s="398">
        <f>VLOOKUP(D60,'Anhang Teil 1'!C218:D224,2,)</f>
        <v>0</v>
      </c>
      <c r="I60" s="404"/>
      <c r="J60" s="439" t="s">
        <v>1886</v>
      </c>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row>
    <row r="61" spans="1:72" s="78" customFormat="1" ht="40.5" customHeight="1" x14ac:dyDescent="0.2">
      <c r="A61" s="76"/>
      <c r="B61" s="89" t="s">
        <v>297</v>
      </c>
      <c r="C61" s="444" t="s">
        <v>675</v>
      </c>
      <c r="D61" s="139" t="s">
        <v>571</v>
      </c>
      <c r="E61" s="404"/>
      <c r="F61" s="404"/>
      <c r="G61" s="398">
        <v>4</v>
      </c>
      <c r="H61" s="398">
        <f>VLOOKUP(D61,'Anhang Teil 1'!C225:D233,2,)</f>
        <v>0</v>
      </c>
      <c r="I61" s="404"/>
      <c r="J61" s="439" t="s">
        <v>1887</v>
      </c>
      <c r="K61" s="198"/>
      <c r="L61" s="198"/>
      <c r="M61" s="198"/>
      <c r="N61" s="198"/>
      <c r="O61" s="198"/>
      <c r="P61" s="198"/>
      <c r="Q61" s="198"/>
      <c r="R61" s="198"/>
      <c r="S61" s="198"/>
      <c r="T61" s="78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row>
    <row r="62" spans="1:72" s="78" customFormat="1" ht="40.5" customHeight="1" x14ac:dyDescent="0.2">
      <c r="A62" s="76"/>
      <c r="B62" s="89" t="s">
        <v>298</v>
      </c>
      <c r="C62" s="444" t="s">
        <v>676</v>
      </c>
      <c r="D62" s="139" t="s">
        <v>571</v>
      </c>
      <c r="E62" s="404"/>
      <c r="F62" s="404"/>
      <c r="G62" s="398">
        <v>4</v>
      </c>
      <c r="H62" s="398">
        <f>VLOOKUP('Teil 1 Gebäude'!D62,'Anhang Teil 1'!C234:D238,2,)</f>
        <v>0</v>
      </c>
      <c r="I62" s="404"/>
      <c r="J62" s="439" t="s">
        <v>666</v>
      </c>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row>
    <row r="63" spans="1:72" s="78" customFormat="1" ht="40.5" customHeight="1" x14ac:dyDescent="0.2">
      <c r="A63" s="76"/>
      <c r="B63" s="89" t="s">
        <v>299</v>
      </c>
      <c r="C63" s="444" t="s">
        <v>677</v>
      </c>
      <c r="D63" s="139" t="s">
        <v>571</v>
      </c>
      <c r="E63" s="404"/>
      <c r="F63" s="404"/>
      <c r="G63" s="398">
        <v>2</v>
      </c>
      <c r="H63" s="398">
        <f>VLOOKUP(D63,'Anhang Teil 1'!C239:D243,2,)</f>
        <v>0</v>
      </c>
      <c r="I63" s="404"/>
      <c r="J63" s="439" t="s">
        <v>667</v>
      </c>
      <c r="K63" s="198"/>
      <c r="L63" s="198"/>
      <c r="M63" s="198"/>
      <c r="N63" s="198"/>
      <c r="O63" s="198"/>
      <c r="P63" s="198"/>
      <c r="Q63" s="198"/>
      <c r="R63" s="198"/>
      <c r="S63" s="198"/>
      <c r="T63" s="789"/>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row>
    <row r="64" spans="1:72" s="78" customFormat="1" ht="40.5" customHeight="1" x14ac:dyDescent="0.2">
      <c r="A64" s="76"/>
      <c r="B64" s="89" t="s">
        <v>300</v>
      </c>
      <c r="C64" s="444" t="s">
        <v>678</v>
      </c>
      <c r="D64" s="139" t="s">
        <v>571</v>
      </c>
      <c r="E64" s="404"/>
      <c r="F64" s="404"/>
      <c r="G64" s="398">
        <v>4</v>
      </c>
      <c r="H64" s="398">
        <f>VLOOKUP(D64,'Anhang Teil 1'!C244:D251,2,)</f>
        <v>0</v>
      </c>
      <c r="I64" s="404"/>
      <c r="J64" s="439" t="s">
        <v>668</v>
      </c>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row>
    <row r="65" spans="1:72" s="78" customFormat="1" ht="40.5" customHeight="1" x14ac:dyDescent="0.2">
      <c r="A65" s="76"/>
      <c r="B65" s="89" t="s">
        <v>301</v>
      </c>
      <c r="C65" s="444" t="s">
        <v>679</v>
      </c>
      <c r="D65" s="139" t="s">
        <v>571</v>
      </c>
      <c r="E65" s="404"/>
      <c r="F65" s="404"/>
      <c r="G65" s="398">
        <v>4</v>
      </c>
      <c r="H65" s="398">
        <f>VLOOKUP(D65,'Anhang Teil 1'!C252:D257,2,)</f>
        <v>0</v>
      </c>
      <c r="I65" s="404"/>
      <c r="J65" s="439" t="s">
        <v>669</v>
      </c>
      <c r="K65" s="198"/>
      <c r="L65" s="198"/>
      <c r="M65" s="198"/>
      <c r="N65" s="198"/>
      <c r="O65" s="198"/>
      <c r="P65" s="198"/>
      <c r="Q65" s="198"/>
      <c r="R65" s="198"/>
      <c r="S65" s="198"/>
      <c r="T65" s="789"/>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row>
    <row r="66" spans="1:72" s="78" customFormat="1" ht="40.5" customHeight="1" x14ac:dyDescent="0.2">
      <c r="A66" s="76"/>
      <c r="B66" s="89" t="s">
        <v>302</v>
      </c>
      <c r="C66" s="444" t="s">
        <v>680</v>
      </c>
      <c r="D66" s="139" t="s">
        <v>571</v>
      </c>
      <c r="E66" s="404"/>
      <c r="F66" s="404"/>
      <c r="G66" s="398">
        <v>4</v>
      </c>
      <c r="H66" s="398">
        <f>VLOOKUP(D66,'Anhang Teil 1'!C258:D263,2,)</f>
        <v>0</v>
      </c>
      <c r="I66" s="404"/>
      <c r="J66" s="439" t="s">
        <v>670</v>
      </c>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row>
    <row r="67" spans="1:72" s="78" customFormat="1" ht="40.5" customHeight="1" x14ac:dyDescent="0.2">
      <c r="A67" s="76"/>
      <c r="B67" s="89" t="s">
        <v>303</v>
      </c>
      <c r="C67" s="444" t="s">
        <v>681</v>
      </c>
      <c r="D67" s="139" t="s">
        <v>571</v>
      </c>
      <c r="E67" s="404"/>
      <c r="F67" s="404"/>
      <c r="G67" s="398">
        <v>3</v>
      </c>
      <c r="H67" s="398">
        <f>VLOOKUP(D67,'Anhang Teil 1'!C264:D267,2,)</f>
        <v>0</v>
      </c>
      <c r="I67" s="404"/>
      <c r="J67" s="439" t="s">
        <v>671</v>
      </c>
      <c r="K67" s="198"/>
      <c r="L67" s="198"/>
      <c r="M67" s="198"/>
      <c r="N67" s="198"/>
      <c r="O67" s="198"/>
      <c r="P67" s="198"/>
      <c r="Q67" s="198"/>
      <c r="R67" s="198"/>
      <c r="S67" s="198"/>
      <c r="T67" s="789"/>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row>
    <row r="68" spans="1:72" s="78" customFormat="1" ht="40.5" customHeight="1" x14ac:dyDescent="0.2">
      <c r="A68" s="76"/>
      <c r="B68" s="76"/>
      <c r="C68" s="454"/>
      <c r="D68" s="454"/>
      <c r="E68" s="459"/>
      <c r="F68" s="448" t="s">
        <v>35</v>
      </c>
      <c r="G68" s="398">
        <v>39</v>
      </c>
      <c r="H68" s="398">
        <f>SUM(H57:H67)</f>
        <v>0</v>
      </c>
      <c r="I68" s="198"/>
      <c r="J68" s="459"/>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row>
    <row r="69" spans="1:72" s="78" customFormat="1" ht="40.5" customHeight="1" x14ac:dyDescent="0.2">
      <c r="A69" s="76"/>
      <c r="B69" s="76"/>
      <c r="C69" s="454"/>
      <c r="D69" s="454"/>
      <c r="E69" s="459"/>
      <c r="F69" s="459"/>
      <c r="G69" s="119"/>
      <c r="H69" s="119"/>
      <c r="I69" s="198"/>
      <c r="J69" s="459"/>
      <c r="K69" s="198"/>
      <c r="L69" s="198"/>
      <c r="M69" s="198"/>
      <c r="N69" s="198"/>
      <c r="O69" s="198"/>
      <c r="P69" s="198"/>
      <c r="Q69" s="198"/>
      <c r="R69" s="198"/>
      <c r="S69" s="198"/>
      <c r="T69" s="789"/>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row>
    <row r="70" spans="1:72" s="78" customFormat="1" ht="40.5" customHeight="1" x14ac:dyDescent="0.2">
      <c r="A70" s="76"/>
      <c r="B70" s="76"/>
      <c r="C70" s="454"/>
      <c r="D70" s="454"/>
      <c r="E70" s="459"/>
      <c r="F70" s="459"/>
      <c r="G70" s="119"/>
      <c r="H70" s="119"/>
      <c r="I70" s="198"/>
      <c r="J70" s="459"/>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row>
    <row r="71" spans="1:72" s="449" customFormat="1" ht="40.5" customHeight="1" x14ac:dyDescent="0.25">
      <c r="A71" s="454"/>
      <c r="B71" s="448" t="s">
        <v>708</v>
      </c>
      <c r="C71" s="247"/>
      <c r="D71" s="247"/>
      <c r="E71" s="247"/>
      <c r="F71" s="247"/>
      <c r="G71" s="247"/>
      <c r="H71" s="247"/>
      <c r="I71" s="799"/>
      <c r="J71" s="454"/>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S71" s="799"/>
      <c r="AT71" s="799"/>
      <c r="AU71" s="799"/>
      <c r="AV71" s="799"/>
      <c r="AW71" s="799"/>
      <c r="AX71" s="799"/>
      <c r="AY71" s="799"/>
      <c r="AZ71" s="799"/>
      <c r="BA71" s="799"/>
      <c r="BB71" s="799"/>
      <c r="BC71" s="799"/>
      <c r="BD71" s="799"/>
      <c r="BE71" s="799"/>
      <c r="BF71" s="799"/>
      <c r="BG71" s="799"/>
      <c r="BH71" s="799"/>
      <c r="BI71" s="799"/>
      <c r="BJ71" s="799"/>
      <c r="BK71" s="799"/>
      <c r="BL71" s="799"/>
      <c r="BM71" s="799"/>
      <c r="BN71" s="799"/>
      <c r="BO71" s="799"/>
      <c r="BP71" s="799"/>
      <c r="BQ71" s="799"/>
      <c r="BR71" s="799"/>
      <c r="BS71" s="799"/>
      <c r="BT71" s="799"/>
    </row>
    <row r="72" spans="1:72" s="449" customFormat="1" ht="40.5" customHeight="1" x14ac:dyDescent="0.25">
      <c r="A72" s="454"/>
      <c r="B72" s="448" t="s">
        <v>552</v>
      </c>
      <c r="C72" s="448" t="s">
        <v>553</v>
      </c>
      <c r="D72" s="448" t="s">
        <v>554</v>
      </c>
      <c r="E72" s="529" t="s">
        <v>555</v>
      </c>
      <c r="F72" s="529" t="s">
        <v>556</v>
      </c>
      <c r="G72" s="448" t="s">
        <v>416</v>
      </c>
      <c r="H72" s="797" t="s">
        <v>420</v>
      </c>
      <c r="I72" s="529" t="s">
        <v>557</v>
      </c>
      <c r="J72" s="798" t="s">
        <v>422</v>
      </c>
      <c r="K72" s="799"/>
      <c r="L72" s="799"/>
      <c r="M72" s="799"/>
      <c r="N72" s="799"/>
      <c r="O72" s="799"/>
      <c r="P72" s="799"/>
      <c r="Q72" s="799"/>
      <c r="R72" s="799"/>
      <c r="S72" s="799"/>
      <c r="T72" s="799"/>
      <c r="U72" s="799"/>
      <c r="V72" s="799"/>
      <c r="W72" s="799"/>
      <c r="X72" s="799"/>
      <c r="Y72" s="799"/>
      <c r="Z72" s="799"/>
      <c r="AA72" s="799"/>
      <c r="AB72" s="799"/>
      <c r="AC72" s="799"/>
      <c r="AD72" s="799"/>
      <c r="AE72" s="799"/>
      <c r="AF72" s="799"/>
      <c r="AG72" s="799"/>
      <c r="AH72" s="799"/>
      <c r="AI72" s="799"/>
      <c r="AJ72" s="799"/>
      <c r="AK72" s="799"/>
      <c r="AL72" s="799"/>
      <c r="AM72" s="799"/>
      <c r="AN72" s="799"/>
      <c r="AO72" s="799"/>
      <c r="AP72" s="799"/>
      <c r="AQ72" s="799"/>
      <c r="AR72" s="799"/>
      <c r="AS72" s="799"/>
      <c r="AT72" s="799"/>
      <c r="AU72" s="799"/>
      <c r="AV72" s="799"/>
      <c r="AW72" s="799"/>
      <c r="AX72" s="799"/>
      <c r="AY72" s="799"/>
      <c r="AZ72" s="799"/>
      <c r="BA72" s="799"/>
      <c r="BB72" s="799"/>
      <c r="BC72" s="799"/>
      <c r="BD72" s="799"/>
      <c r="BE72" s="799"/>
      <c r="BF72" s="799"/>
      <c r="BG72" s="799"/>
      <c r="BH72" s="799"/>
      <c r="BI72" s="799"/>
      <c r="BJ72" s="799"/>
      <c r="BK72" s="799"/>
      <c r="BL72" s="799"/>
      <c r="BM72" s="799"/>
      <c r="BN72" s="799"/>
      <c r="BO72" s="799"/>
      <c r="BP72" s="799"/>
      <c r="BQ72" s="799"/>
      <c r="BR72" s="799"/>
      <c r="BS72" s="799"/>
      <c r="BT72" s="799"/>
    </row>
    <row r="73" spans="1:72" s="78" customFormat="1" ht="40.5" customHeight="1" x14ac:dyDescent="0.2">
      <c r="A73" s="76"/>
      <c r="B73" s="89" t="s">
        <v>304</v>
      </c>
      <c r="C73" s="444" t="s">
        <v>709</v>
      </c>
      <c r="D73" s="139" t="s">
        <v>571</v>
      </c>
      <c r="E73" s="404"/>
      <c r="F73" s="404"/>
      <c r="G73" s="398">
        <v>2</v>
      </c>
      <c r="H73" s="398">
        <f>VLOOKUP(D73,'Anhang Teil 1'!C270:D274,2,)</f>
        <v>0</v>
      </c>
      <c r="I73" s="404"/>
      <c r="J73" s="439" t="s">
        <v>732</v>
      </c>
      <c r="K73" s="198"/>
      <c r="L73" s="198"/>
      <c r="M73" s="198"/>
      <c r="N73" s="198"/>
      <c r="O73" s="198"/>
      <c r="P73" s="198"/>
      <c r="Q73" s="198"/>
      <c r="R73" s="198"/>
      <c r="S73" s="198"/>
      <c r="T73" s="789"/>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row>
    <row r="74" spans="1:72" s="78" customFormat="1" ht="40.5" customHeight="1" x14ac:dyDescent="0.2">
      <c r="A74" s="76"/>
      <c r="B74" s="89" t="s">
        <v>305</v>
      </c>
      <c r="C74" s="444" t="s">
        <v>710</v>
      </c>
      <c r="D74" s="139" t="s">
        <v>571</v>
      </c>
      <c r="E74" s="404"/>
      <c r="F74" s="404"/>
      <c r="G74" s="398">
        <v>4</v>
      </c>
      <c r="H74" s="398">
        <f>VLOOKUP(D74,'Anhang Teil 1'!C275:D281,2,)</f>
        <v>0</v>
      </c>
      <c r="I74" s="404"/>
      <c r="J74" s="439" t="s">
        <v>733</v>
      </c>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row>
    <row r="75" spans="1:72" s="78" customFormat="1" ht="40.5" customHeight="1" x14ac:dyDescent="0.2">
      <c r="A75" s="76"/>
      <c r="B75" s="89" t="s">
        <v>306</v>
      </c>
      <c r="C75" s="444" t="s">
        <v>2029</v>
      </c>
      <c r="D75" s="139" t="s">
        <v>571</v>
      </c>
      <c r="E75" s="404"/>
      <c r="F75" s="404"/>
      <c r="G75" s="398">
        <v>2</v>
      </c>
      <c r="H75" s="398">
        <f>VLOOKUP(D75,'Anhang Teil 1'!C282:D287,2,)</f>
        <v>0</v>
      </c>
      <c r="I75" s="404"/>
      <c r="J75" s="439" t="s">
        <v>1888</v>
      </c>
      <c r="K75" s="198"/>
      <c r="L75" s="198"/>
      <c r="M75" s="198"/>
      <c r="N75" s="198"/>
      <c r="O75" s="198"/>
      <c r="P75" s="198"/>
      <c r="Q75" s="198"/>
      <c r="R75" s="198"/>
      <c r="S75" s="198"/>
      <c r="T75" s="789"/>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row>
    <row r="76" spans="1:72" s="78" customFormat="1" ht="40.5" customHeight="1" x14ac:dyDescent="0.2">
      <c r="A76" s="76"/>
      <c r="B76" s="89" t="s">
        <v>307</v>
      </c>
      <c r="C76" s="444" t="s">
        <v>2030</v>
      </c>
      <c r="D76" s="139" t="s">
        <v>571</v>
      </c>
      <c r="E76" s="404"/>
      <c r="F76" s="404"/>
      <c r="G76" s="398">
        <v>4</v>
      </c>
      <c r="H76" s="398">
        <f>VLOOKUP(D76,'Anhang Teil 1'!C288:D292,2,)</f>
        <v>0</v>
      </c>
      <c r="I76" s="404"/>
      <c r="J76" s="439" t="s">
        <v>734</v>
      </c>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row>
    <row r="77" spans="1:72" s="78" customFormat="1" ht="40.5" customHeight="1" x14ac:dyDescent="0.2">
      <c r="A77" s="76"/>
      <c r="B77" s="89" t="s">
        <v>308</v>
      </c>
      <c r="C77" s="444" t="s">
        <v>711</v>
      </c>
      <c r="D77" s="139" t="s">
        <v>571</v>
      </c>
      <c r="E77" s="404"/>
      <c r="F77" s="404"/>
      <c r="G77" s="398">
        <v>4</v>
      </c>
      <c r="H77" s="398">
        <f>VLOOKUP(D77,'Anhang Teil 1'!C293:D299,2,)</f>
        <v>0</v>
      </c>
      <c r="I77" s="404"/>
      <c r="J77" s="439" t="s">
        <v>735</v>
      </c>
      <c r="K77" s="198"/>
      <c r="L77" s="198"/>
      <c r="M77" s="198"/>
      <c r="N77" s="198"/>
      <c r="O77" s="198"/>
      <c r="P77" s="198"/>
      <c r="Q77" s="198"/>
      <c r="R77" s="198"/>
      <c r="S77" s="198"/>
      <c r="T77" s="789"/>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row>
    <row r="78" spans="1:72" s="78" customFormat="1" ht="40.5" customHeight="1" x14ac:dyDescent="0.2">
      <c r="A78" s="76"/>
      <c r="B78" s="89" t="s">
        <v>309</v>
      </c>
      <c r="C78" s="444" t="s">
        <v>712</v>
      </c>
      <c r="D78" s="139" t="s">
        <v>571</v>
      </c>
      <c r="E78" s="404"/>
      <c r="F78" s="404"/>
      <c r="G78" s="398">
        <v>4</v>
      </c>
      <c r="H78" s="398">
        <f>VLOOKUP(D78,'Anhang Teil 1'!C300:D307,2,)</f>
        <v>0</v>
      </c>
      <c r="I78" s="404"/>
      <c r="J78" s="439" t="s">
        <v>1889</v>
      </c>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row>
    <row r="79" spans="1:72" s="78" customFormat="1" ht="40.5" customHeight="1" x14ac:dyDescent="0.2">
      <c r="A79" s="76"/>
      <c r="B79" s="89" t="s">
        <v>310</v>
      </c>
      <c r="C79" s="444" t="s">
        <v>1850</v>
      </c>
      <c r="D79" s="139" t="s">
        <v>571</v>
      </c>
      <c r="E79" s="404"/>
      <c r="F79" s="404"/>
      <c r="G79" s="398">
        <v>2</v>
      </c>
      <c r="H79" s="398">
        <f>VLOOKUP(D79,'Anhang Teil 1'!C308:D311,2,)</f>
        <v>0</v>
      </c>
      <c r="I79" s="404"/>
      <c r="J79" s="439" t="s">
        <v>736</v>
      </c>
      <c r="K79" s="198"/>
      <c r="L79" s="198"/>
      <c r="M79" s="198"/>
      <c r="N79" s="198"/>
      <c r="O79" s="198"/>
      <c r="P79" s="198"/>
      <c r="Q79" s="198"/>
      <c r="R79" s="198"/>
      <c r="S79" s="198"/>
      <c r="T79" s="789"/>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row>
    <row r="80" spans="1:72" s="78" customFormat="1" ht="40.5" customHeight="1" x14ac:dyDescent="0.2">
      <c r="A80" s="76"/>
      <c r="B80" s="89" t="s">
        <v>311</v>
      </c>
      <c r="C80" s="444" t="s">
        <v>713</v>
      </c>
      <c r="D80" s="139" t="s">
        <v>571</v>
      </c>
      <c r="E80" s="404"/>
      <c r="F80" s="404"/>
      <c r="G80" s="398">
        <v>5</v>
      </c>
      <c r="H80" s="398">
        <f>VLOOKUP(D80,'Anhang Teil 1'!C312:D316,2,)</f>
        <v>0</v>
      </c>
      <c r="I80" s="404"/>
      <c r="J80" s="439" t="s">
        <v>1890</v>
      </c>
      <c r="K80" s="198"/>
      <c r="L80" s="198"/>
      <c r="M80" s="198"/>
      <c r="N80" s="198"/>
      <c r="O80" s="198"/>
      <c r="P80" s="198"/>
      <c r="Q80" s="198"/>
      <c r="R80" s="198"/>
      <c r="S80" s="198"/>
      <c r="T80" s="789"/>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row>
    <row r="81" spans="1:72" s="78" customFormat="1" ht="40.5" customHeight="1" x14ac:dyDescent="0.2">
      <c r="A81" s="76"/>
      <c r="B81" s="89" t="s">
        <v>312</v>
      </c>
      <c r="C81" s="444" t="s">
        <v>1851</v>
      </c>
      <c r="D81" s="139" t="s">
        <v>571</v>
      </c>
      <c r="E81" s="404"/>
      <c r="F81" s="404"/>
      <c r="G81" s="398">
        <v>4</v>
      </c>
      <c r="H81" s="398">
        <f>VLOOKUP(D81,'Anhang Teil 1'!C317:D320,2,)</f>
        <v>0</v>
      </c>
      <c r="I81" s="404"/>
      <c r="J81" s="439" t="s">
        <v>737</v>
      </c>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row>
    <row r="82" spans="1:72" s="78" customFormat="1" ht="40.5" customHeight="1" x14ac:dyDescent="0.2">
      <c r="A82" s="76"/>
      <c r="B82" s="89" t="s">
        <v>363</v>
      </c>
      <c r="C82" s="444" t="s">
        <v>1852</v>
      </c>
      <c r="D82" s="139" t="s">
        <v>571</v>
      </c>
      <c r="E82" s="404"/>
      <c r="F82" s="404"/>
      <c r="G82" s="398">
        <v>4</v>
      </c>
      <c r="H82" s="398">
        <f>VLOOKUP(D82,'Anhang Teil 1'!C321:D326,2,)</f>
        <v>0</v>
      </c>
      <c r="I82" s="404"/>
      <c r="J82" s="439" t="s">
        <v>1891</v>
      </c>
      <c r="K82" s="198"/>
      <c r="L82" s="198"/>
      <c r="M82" s="198"/>
      <c r="N82" s="198"/>
      <c r="O82" s="198"/>
      <c r="P82" s="198"/>
      <c r="Q82" s="198"/>
      <c r="R82" s="198"/>
      <c r="S82" s="198"/>
      <c r="T82" s="789"/>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row>
    <row r="83" spans="1:72" s="78" customFormat="1" ht="40.5" customHeight="1" x14ac:dyDescent="0.2">
      <c r="A83" s="76"/>
      <c r="B83" s="76"/>
      <c r="C83" s="454"/>
      <c r="D83" s="454"/>
      <c r="E83" s="459"/>
      <c r="F83" s="448" t="s">
        <v>35</v>
      </c>
      <c r="G83" s="398">
        <v>35</v>
      </c>
      <c r="H83" s="398">
        <f>SUM(H73:H82)</f>
        <v>0</v>
      </c>
      <c r="I83" s="198"/>
      <c r="J83" s="459"/>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row>
    <row r="84" spans="1:72" s="78" customFormat="1" ht="40.5" customHeight="1" x14ac:dyDescent="0.2">
      <c r="A84" s="76"/>
      <c r="B84" s="76"/>
      <c r="C84" s="454"/>
      <c r="D84" s="454"/>
      <c r="E84" s="459"/>
      <c r="F84" s="459"/>
      <c r="G84" s="119"/>
      <c r="H84" s="119"/>
      <c r="I84" s="198"/>
      <c r="J84" s="459"/>
      <c r="K84" s="198"/>
      <c r="L84" s="198"/>
      <c r="M84" s="198"/>
      <c r="N84" s="198"/>
      <c r="O84" s="198"/>
      <c r="P84" s="198"/>
      <c r="Q84" s="198"/>
      <c r="R84" s="198"/>
      <c r="S84" s="198"/>
      <c r="T84" s="789"/>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row>
    <row r="85" spans="1:72" s="78" customFormat="1" ht="40.5" customHeight="1" x14ac:dyDescent="0.2">
      <c r="A85" s="76"/>
      <c r="B85" s="76"/>
      <c r="C85" s="454"/>
      <c r="D85" s="454"/>
      <c r="E85" s="459"/>
      <c r="F85" s="459"/>
      <c r="G85" s="119"/>
      <c r="H85" s="119"/>
      <c r="I85" s="198"/>
      <c r="J85" s="459"/>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row>
    <row r="86" spans="1:72" s="449" customFormat="1" ht="40.5" customHeight="1" x14ac:dyDescent="0.25">
      <c r="A86" s="454"/>
      <c r="B86" s="448" t="s">
        <v>731</v>
      </c>
      <c r="C86" s="247"/>
      <c r="D86" s="247"/>
      <c r="E86" s="247"/>
      <c r="F86" s="247"/>
      <c r="G86" s="247"/>
      <c r="H86" s="247"/>
      <c r="I86" s="799"/>
      <c r="J86" s="454"/>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c r="AT86" s="799"/>
      <c r="AU86" s="799"/>
      <c r="AV86" s="799"/>
      <c r="AW86" s="799"/>
      <c r="AX86" s="799"/>
      <c r="AY86" s="799"/>
      <c r="AZ86" s="799"/>
      <c r="BA86" s="799"/>
      <c r="BB86" s="799"/>
      <c r="BC86" s="799"/>
      <c r="BD86" s="799"/>
      <c r="BE86" s="799"/>
      <c r="BF86" s="799"/>
      <c r="BG86" s="799"/>
      <c r="BH86" s="799"/>
      <c r="BI86" s="799"/>
      <c r="BJ86" s="799"/>
      <c r="BK86" s="799"/>
      <c r="BL86" s="799"/>
      <c r="BM86" s="799"/>
      <c r="BN86" s="799"/>
      <c r="BO86" s="799"/>
      <c r="BP86" s="799"/>
      <c r="BQ86" s="799"/>
      <c r="BR86" s="799"/>
      <c r="BS86" s="799"/>
      <c r="BT86" s="799"/>
    </row>
    <row r="87" spans="1:72" s="449" customFormat="1" ht="40.5" customHeight="1" x14ac:dyDescent="0.25">
      <c r="A87" s="454"/>
      <c r="B87" s="448" t="s">
        <v>552</v>
      </c>
      <c r="C87" s="448" t="s">
        <v>553</v>
      </c>
      <c r="D87" s="448" t="s">
        <v>554</v>
      </c>
      <c r="E87" s="529" t="s">
        <v>555</v>
      </c>
      <c r="F87" s="529" t="s">
        <v>556</v>
      </c>
      <c r="G87" s="448" t="s">
        <v>416</v>
      </c>
      <c r="H87" s="797" t="s">
        <v>420</v>
      </c>
      <c r="I87" s="529" t="s">
        <v>557</v>
      </c>
      <c r="J87" s="798" t="s">
        <v>422</v>
      </c>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c r="AT87" s="799"/>
      <c r="AU87" s="799"/>
      <c r="AV87" s="799"/>
      <c r="AW87" s="799"/>
      <c r="AX87" s="799"/>
      <c r="AY87" s="799"/>
      <c r="AZ87" s="799"/>
      <c r="BA87" s="799"/>
      <c r="BB87" s="799"/>
      <c r="BC87" s="799"/>
      <c r="BD87" s="799"/>
      <c r="BE87" s="799"/>
      <c r="BF87" s="799"/>
      <c r="BG87" s="799"/>
      <c r="BH87" s="799"/>
      <c r="BI87" s="799"/>
      <c r="BJ87" s="799"/>
      <c r="BK87" s="799"/>
      <c r="BL87" s="799"/>
      <c r="BM87" s="799"/>
      <c r="BN87" s="799"/>
      <c r="BO87" s="799"/>
      <c r="BP87" s="799"/>
      <c r="BQ87" s="799"/>
      <c r="BR87" s="799"/>
      <c r="BS87" s="799"/>
      <c r="BT87" s="799"/>
    </row>
    <row r="88" spans="1:72" s="78" customFormat="1" ht="40.5" customHeight="1" x14ac:dyDescent="0.2">
      <c r="A88" s="76"/>
      <c r="B88" s="89" t="s">
        <v>313</v>
      </c>
      <c r="C88" s="444" t="s">
        <v>776</v>
      </c>
      <c r="D88" s="139" t="s">
        <v>571</v>
      </c>
      <c r="E88" s="404"/>
      <c r="F88" s="404"/>
      <c r="G88" s="398">
        <v>0</v>
      </c>
      <c r="H88" s="398">
        <f>VLOOKUP(D88,'Anhang Teil 1'!C329:D339,2,)</f>
        <v>0</v>
      </c>
      <c r="I88" s="867"/>
      <c r="J88" s="439" t="s">
        <v>781</v>
      </c>
      <c r="K88" s="198"/>
      <c r="L88" s="198"/>
      <c r="M88" s="198"/>
      <c r="N88" s="198"/>
      <c r="O88" s="198"/>
      <c r="P88" s="198"/>
      <c r="Q88" s="198"/>
      <c r="R88" s="198"/>
      <c r="S88" s="198"/>
      <c r="T88" s="789"/>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row>
    <row r="89" spans="1:72" s="78" customFormat="1" ht="40.5" customHeight="1" x14ac:dyDescent="0.2">
      <c r="A89" s="76"/>
      <c r="B89" s="89" t="s">
        <v>314</v>
      </c>
      <c r="C89" s="444" t="s">
        <v>738</v>
      </c>
      <c r="D89" s="139" t="s">
        <v>571</v>
      </c>
      <c r="E89" s="404"/>
      <c r="F89" s="404"/>
      <c r="G89" s="398">
        <v>3</v>
      </c>
      <c r="H89" s="112">
        <f>VLOOKUP(D89,'Anhang Teil 1'!C340:D342,2,)</f>
        <v>0</v>
      </c>
      <c r="I89" s="867"/>
      <c r="J89" s="442" t="s">
        <v>782</v>
      </c>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row>
    <row r="90" spans="1:72" s="78" customFormat="1" ht="40.5" customHeight="1" thickBot="1" x14ac:dyDescent="0.25">
      <c r="A90" s="76"/>
      <c r="B90" s="89" t="s">
        <v>315</v>
      </c>
      <c r="C90" s="444" t="s">
        <v>739</v>
      </c>
      <c r="D90" s="353" t="s">
        <v>1633</v>
      </c>
      <c r="E90" s="504"/>
      <c r="F90" s="505"/>
      <c r="G90" s="125"/>
      <c r="H90" s="126"/>
      <c r="I90" s="867"/>
      <c r="J90" s="442" t="s">
        <v>783</v>
      </c>
      <c r="K90" s="198"/>
      <c r="L90" s="198"/>
      <c r="M90" s="198"/>
      <c r="N90" s="198"/>
      <c r="O90" s="198"/>
      <c r="P90" s="198"/>
      <c r="Q90" s="198"/>
      <c r="R90" s="198"/>
      <c r="S90" s="198"/>
      <c r="T90" s="789"/>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row>
    <row r="91" spans="1:72" s="78" customFormat="1" ht="40.5" customHeight="1" thickBot="1" x14ac:dyDescent="0.25">
      <c r="A91" s="76"/>
      <c r="B91" s="401"/>
      <c r="C91" s="421" t="s">
        <v>740</v>
      </c>
      <c r="D91" s="495"/>
      <c r="E91" s="404"/>
      <c r="F91" s="404"/>
      <c r="G91" s="398">
        <v>1</v>
      </c>
      <c r="H91" s="398">
        <f>IF(D91="",0,G91)</f>
        <v>0</v>
      </c>
      <c r="I91" s="867"/>
      <c r="J91" s="464"/>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row>
    <row r="92" spans="1:72" s="78" customFormat="1" ht="40.5" customHeight="1" thickBot="1" x14ac:dyDescent="0.25">
      <c r="A92" s="76"/>
      <c r="B92" s="405"/>
      <c r="C92" s="421" t="s">
        <v>1996</v>
      </c>
      <c r="D92" s="495"/>
      <c r="E92" s="404"/>
      <c r="F92" s="404"/>
      <c r="G92" s="398">
        <v>1</v>
      </c>
      <c r="H92" s="398">
        <f>IF(D92="",0,G92)</f>
        <v>0</v>
      </c>
      <c r="I92" s="867"/>
      <c r="J92" s="464"/>
      <c r="K92" s="198"/>
      <c r="L92" s="198"/>
      <c r="M92" s="198"/>
      <c r="N92" s="198"/>
      <c r="O92" s="198"/>
      <c r="P92" s="198"/>
      <c r="Q92" s="198"/>
      <c r="R92" s="198"/>
      <c r="S92" s="198"/>
      <c r="T92" s="789"/>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row>
    <row r="93" spans="1:72" s="78" customFormat="1" ht="40.5" customHeight="1" thickBot="1" x14ac:dyDescent="0.25">
      <c r="A93" s="76"/>
      <c r="B93" s="402"/>
      <c r="C93" s="421" t="s">
        <v>741</v>
      </c>
      <c r="D93" s="495"/>
      <c r="E93" s="404"/>
      <c r="F93" s="404"/>
      <c r="G93" s="398">
        <v>1</v>
      </c>
      <c r="H93" s="398">
        <f>IF(D93="",0,G93)</f>
        <v>0</v>
      </c>
      <c r="I93" s="867"/>
      <c r="J93" s="464"/>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row>
    <row r="94" spans="1:72" s="78" customFormat="1" ht="40.5" customHeight="1" x14ac:dyDescent="0.2">
      <c r="A94" s="76"/>
      <c r="B94" s="886" t="str">
        <f>IF((SUM(H89:H93)&lt;4),"","Bitte beantworten Sie entweder 02ENE007 ODER 03ENE007 - Beide Fragen können nicht beantwortet werden
")</f>
        <v/>
      </c>
      <c r="C94" s="887"/>
      <c r="D94" s="887"/>
      <c r="E94" s="887"/>
      <c r="F94" s="887"/>
      <c r="G94" s="887"/>
      <c r="H94" s="888"/>
      <c r="I94" s="867"/>
      <c r="J94" s="464"/>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row>
    <row r="95" spans="1:72" s="78" customFormat="1" ht="40.5" customHeight="1" thickBot="1" x14ac:dyDescent="0.25">
      <c r="A95" s="76"/>
      <c r="B95" s="89" t="s">
        <v>316</v>
      </c>
      <c r="C95" s="444" t="s">
        <v>742</v>
      </c>
      <c r="D95" s="139" t="s">
        <v>571</v>
      </c>
      <c r="E95" s="404"/>
      <c r="F95" s="404"/>
      <c r="G95" s="398">
        <v>3</v>
      </c>
      <c r="H95" s="398">
        <f>VLOOKUP(D95,'Anhang Teil 1'!C346:D351,2,)</f>
        <v>0</v>
      </c>
      <c r="I95" s="867"/>
      <c r="J95" s="439" t="s">
        <v>784</v>
      </c>
      <c r="K95" s="198"/>
      <c r="L95" s="198"/>
      <c r="M95" s="198"/>
      <c r="N95" s="198"/>
      <c r="O95" s="198"/>
      <c r="P95" s="198"/>
      <c r="Q95" s="198"/>
      <c r="R95" s="198"/>
      <c r="S95" s="198"/>
      <c r="T95" s="789"/>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row>
    <row r="96" spans="1:72" s="78" customFormat="1" ht="40.5" customHeight="1" thickBot="1" x14ac:dyDescent="0.25">
      <c r="A96" s="76"/>
      <c r="B96" s="89" t="s">
        <v>317</v>
      </c>
      <c r="C96" s="444" t="s">
        <v>743</v>
      </c>
      <c r="D96" s="495"/>
      <c r="E96" s="404"/>
      <c r="F96" s="404"/>
      <c r="G96" s="398">
        <v>0</v>
      </c>
      <c r="H96" s="398">
        <f>IF(D96="",0,G96)</f>
        <v>0</v>
      </c>
      <c r="I96" s="867"/>
      <c r="J96" s="439" t="s">
        <v>784</v>
      </c>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row>
    <row r="97" spans="1:72" s="78" customFormat="1" ht="40.5" customHeight="1" thickBot="1" x14ac:dyDescent="0.25">
      <c r="A97" s="76"/>
      <c r="B97" s="89" t="s">
        <v>318</v>
      </c>
      <c r="C97" s="444" t="s">
        <v>777</v>
      </c>
      <c r="D97" s="495"/>
      <c r="E97" s="404"/>
      <c r="F97" s="404"/>
      <c r="G97" s="398">
        <v>0</v>
      </c>
      <c r="H97" s="398">
        <f>IF(D97="",0,G97)</f>
        <v>0</v>
      </c>
      <c r="I97" s="867"/>
      <c r="J97" s="439" t="s">
        <v>785</v>
      </c>
      <c r="K97" s="198"/>
      <c r="L97" s="198"/>
      <c r="M97" s="198"/>
      <c r="N97" s="198"/>
      <c r="O97" s="198"/>
      <c r="P97" s="198"/>
      <c r="Q97" s="198"/>
      <c r="R97" s="198"/>
      <c r="S97" s="198"/>
      <c r="T97" s="789"/>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row>
    <row r="98" spans="1:72" s="78" customFormat="1" ht="40.5" customHeight="1" x14ac:dyDescent="0.2">
      <c r="A98" s="76"/>
      <c r="B98" s="89" t="s">
        <v>319</v>
      </c>
      <c r="C98" s="444" t="s">
        <v>744</v>
      </c>
      <c r="D98" s="139" t="s">
        <v>572</v>
      </c>
      <c r="E98" s="404"/>
      <c r="F98" s="404"/>
      <c r="G98" s="398">
        <v>3</v>
      </c>
      <c r="H98" s="398">
        <f>VLOOKUP(D98,'Anhang Teil 1'!C354:D359,2,)</f>
        <v>0</v>
      </c>
      <c r="I98" s="867"/>
      <c r="J98" s="439" t="s">
        <v>786</v>
      </c>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row>
    <row r="99" spans="1:72" s="78" customFormat="1" ht="40.5" customHeight="1" x14ac:dyDescent="0.2">
      <c r="A99" s="76"/>
      <c r="B99" s="89" t="s">
        <v>320</v>
      </c>
      <c r="C99" s="444" t="s">
        <v>745</v>
      </c>
      <c r="D99" s="139" t="s">
        <v>571</v>
      </c>
      <c r="E99" s="404"/>
      <c r="F99" s="404"/>
      <c r="G99" s="398">
        <v>3</v>
      </c>
      <c r="H99" s="398">
        <f>VLOOKUP(D99,'Anhang Teil 1'!C360:D365,2,)</f>
        <v>0</v>
      </c>
      <c r="I99" s="867"/>
      <c r="J99" s="439" t="s">
        <v>787</v>
      </c>
      <c r="K99" s="198"/>
      <c r="L99" s="198"/>
      <c r="M99" s="198"/>
      <c r="N99" s="198"/>
      <c r="O99" s="198"/>
      <c r="P99" s="198"/>
      <c r="Q99" s="198"/>
      <c r="R99" s="198"/>
      <c r="S99" s="198"/>
      <c r="T99" s="789"/>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row>
    <row r="100" spans="1:72" s="76" customFormat="1" ht="40.5" customHeight="1" x14ac:dyDescent="0.2">
      <c r="B100" s="240" t="s">
        <v>321</v>
      </c>
      <c r="C100" s="450" t="s">
        <v>2006</v>
      </c>
      <c r="D100" s="139" t="s">
        <v>571</v>
      </c>
      <c r="E100" s="526"/>
      <c r="F100" s="526"/>
      <c r="G100" s="112">
        <v>3</v>
      </c>
      <c r="H100" s="112">
        <f>VLOOKUP(D100,'Anhang Teil 1'!C366:D370,2,)</f>
        <v>0</v>
      </c>
      <c r="I100" s="867"/>
      <c r="J100" s="439" t="s">
        <v>791</v>
      </c>
      <c r="K100" s="198"/>
      <c r="L100" s="198"/>
      <c r="M100" s="198"/>
      <c r="N100" s="198"/>
      <c r="O100" s="198"/>
      <c r="P100" s="198"/>
      <c r="Q100" s="198"/>
      <c r="R100" s="198"/>
      <c r="S100" s="198"/>
      <c r="T100" s="789"/>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row>
    <row r="101" spans="1:72" s="78" customFormat="1" ht="51" x14ac:dyDescent="0.2">
      <c r="A101" s="76"/>
      <c r="B101" s="89" t="s">
        <v>322</v>
      </c>
      <c r="C101" s="444" t="s">
        <v>2008</v>
      </c>
      <c r="D101" s="139" t="s">
        <v>571</v>
      </c>
      <c r="E101" s="404"/>
      <c r="F101" s="404"/>
      <c r="G101" s="398">
        <v>0</v>
      </c>
      <c r="H101" s="398">
        <f>VLOOKUP(D101,'Anhang Teil 1'!C371:D377,2,)</f>
        <v>0</v>
      </c>
      <c r="I101" s="867"/>
      <c r="J101" s="439" t="s">
        <v>792</v>
      </c>
      <c r="K101" s="198"/>
      <c r="L101" s="198"/>
      <c r="M101" s="198"/>
      <c r="N101" s="198"/>
      <c r="O101" s="198"/>
      <c r="P101" s="198"/>
      <c r="Q101" s="198"/>
      <c r="R101" s="198"/>
      <c r="S101" s="198"/>
      <c r="T101" s="789"/>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row>
    <row r="102" spans="1:72" s="78" customFormat="1" ht="40.5" customHeight="1" x14ac:dyDescent="0.2">
      <c r="A102" s="76"/>
      <c r="B102" s="89" t="s">
        <v>323</v>
      </c>
      <c r="C102" s="444" t="s">
        <v>746</v>
      </c>
      <c r="D102" s="139" t="s">
        <v>571</v>
      </c>
      <c r="E102" s="404"/>
      <c r="F102" s="404"/>
      <c r="G102" s="398">
        <v>3</v>
      </c>
      <c r="H102" s="398">
        <f>VLOOKUP(D102,'Anhang Teil 1'!C378:D383,2,)</f>
        <v>0</v>
      </c>
      <c r="I102" s="867"/>
      <c r="J102" s="439" t="s">
        <v>788</v>
      </c>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row>
    <row r="103" spans="1:72" s="78" customFormat="1" ht="40.5" customHeight="1" x14ac:dyDescent="0.2">
      <c r="A103" s="76"/>
      <c r="B103" s="60" t="s">
        <v>324</v>
      </c>
      <c r="C103" s="444" t="s">
        <v>747</v>
      </c>
      <c r="D103" s="139" t="s">
        <v>571</v>
      </c>
      <c r="E103" s="404"/>
      <c r="F103" s="404"/>
      <c r="G103" s="398">
        <v>5</v>
      </c>
      <c r="H103" s="398">
        <f>VLOOKUP(D103,'Anhang Teil 1'!C384:D391,2,)</f>
        <v>0</v>
      </c>
      <c r="I103" s="867"/>
      <c r="J103" s="439" t="s">
        <v>789</v>
      </c>
      <c r="K103" s="198"/>
      <c r="L103" s="198"/>
      <c r="M103" s="198"/>
      <c r="N103" s="198"/>
      <c r="O103" s="198"/>
      <c r="P103" s="198"/>
      <c r="Q103" s="198"/>
      <c r="R103" s="198"/>
      <c r="S103" s="198"/>
      <c r="T103" s="789"/>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row>
    <row r="104" spans="1:72" s="78" customFormat="1" ht="40.5" customHeight="1" x14ac:dyDescent="0.2">
      <c r="A104" s="76"/>
      <c r="B104" s="133" t="s">
        <v>325</v>
      </c>
      <c r="C104" s="444" t="s">
        <v>748</v>
      </c>
      <c r="D104" s="139" t="s">
        <v>571</v>
      </c>
      <c r="E104" s="404"/>
      <c r="F104" s="404"/>
      <c r="G104" s="398">
        <v>7</v>
      </c>
      <c r="H104" s="398">
        <f>VLOOKUP(D104,'Anhang Teil 1'!C392:D406,2,)</f>
        <v>0</v>
      </c>
      <c r="I104" s="867"/>
      <c r="J104" s="439" t="s">
        <v>790</v>
      </c>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row>
    <row r="105" spans="1:72" s="78" customFormat="1" ht="40.5" customHeight="1" thickBot="1" x14ac:dyDescent="0.25">
      <c r="A105" s="76"/>
      <c r="B105" s="133" t="s">
        <v>326</v>
      </c>
      <c r="C105" s="444" t="s">
        <v>749</v>
      </c>
      <c r="D105" s="141" t="s">
        <v>571</v>
      </c>
      <c r="E105" s="404"/>
      <c r="F105" s="404"/>
      <c r="G105" s="398">
        <v>4</v>
      </c>
      <c r="H105" s="398">
        <f>VLOOKUP(D105,'Anhang Teil 1'!C407:D415,2,)</f>
        <v>0</v>
      </c>
      <c r="I105" s="867"/>
      <c r="J105" s="439" t="s">
        <v>1892</v>
      </c>
      <c r="K105" s="198"/>
      <c r="L105" s="198"/>
      <c r="M105" s="198"/>
      <c r="N105" s="198"/>
      <c r="O105" s="198"/>
      <c r="P105" s="198"/>
      <c r="Q105" s="198"/>
      <c r="R105" s="198"/>
      <c r="S105" s="198"/>
      <c r="T105" s="789"/>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row>
    <row r="106" spans="1:72" s="78" customFormat="1" ht="40.5" customHeight="1" thickBot="1" x14ac:dyDescent="0.25">
      <c r="A106" s="76"/>
      <c r="B106" s="133" t="s">
        <v>327</v>
      </c>
      <c r="C106" s="465" t="s">
        <v>750</v>
      </c>
      <c r="D106" s="497">
        <v>0</v>
      </c>
      <c r="E106" s="525"/>
      <c r="F106" s="404"/>
      <c r="G106" s="224">
        <v>5</v>
      </c>
      <c r="H106" s="398">
        <f t="shared" ref="H106:H114" si="0">D106*G106</f>
        <v>0</v>
      </c>
      <c r="I106" s="867"/>
      <c r="J106" s="439" t="s">
        <v>1892</v>
      </c>
      <c r="K106" s="198"/>
      <c r="L106" s="198"/>
      <c r="M106" s="198"/>
      <c r="N106" s="198"/>
      <c r="O106" s="198"/>
      <c r="P106" s="198"/>
      <c r="Q106" s="198"/>
      <c r="R106" s="198"/>
      <c r="S106" s="198"/>
      <c r="T106" s="789"/>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row>
    <row r="107" spans="1:72" s="78" customFormat="1" ht="40.5" customHeight="1" thickBot="1" x14ac:dyDescent="0.25">
      <c r="A107" s="76"/>
      <c r="B107" s="133" t="s">
        <v>328</v>
      </c>
      <c r="C107" s="371" t="s">
        <v>751</v>
      </c>
      <c r="D107" s="497">
        <v>0</v>
      </c>
      <c r="E107" s="525"/>
      <c r="F107" s="404"/>
      <c r="G107" s="224">
        <v>0</v>
      </c>
      <c r="H107" s="398">
        <f t="shared" si="0"/>
        <v>0</v>
      </c>
      <c r="I107" s="867"/>
      <c r="J107" s="439" t="s">
        <v>1892</v>
      </c>
      <c r="K107" s="198"/>
      <c r="L107" s="198"/>
      <c r="M107" s="198"/>
      <c r="N107" s="790"/>
      <c r="O107" s="790"/>
      <c r="P107" s="790"/>
      <c r="Q107" s="790"/>
      <c r="R107" s="790"/>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row>
    <row r="108" spans="1:72" s="78" customFormat="1" ht="40.5" customHeight="1" thickBot="1" x14ac:dyDescent="0.25">
      <c r="A108" s="76"/>
      <c r="B108" s="133" t="s">
        <v>329</v>
      </c>
      <c r="C108" s="371" t="s">
        <v>752</v>
      </c>
      <c r="D108" s="497">
        <v>0</v>
      </c>
      <c r="E108" s="525"/>
      <c r="F108" s="404"/>
      <c r="G108" s="224">
        <v>0</v>
      </c>
      <c r="H108" s="398">
        <f t="shared" si="0"/>
        <v>0</v>
      </c>
      <c r="I108" s="867"/>
      <c r="J108" s="439" t="s">
        <v>1892</v>
      </c>
      <c r="K108" s="198"/>
      <c r="L108" s="198"/>
      <c r="M108" s="198"/>
      <c r="N108" s="790"/>
      <c r="O108" s="791"/>
      <c r="P108" s="790"/>
      <c r="Q108" s="790"/>
      <c r="R108" s="790"/>
      <c r="S108" s="198"/>
      <c r="T108" s="789"/>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row>
    <row r="109" spans="1:72" s="78" customFormat="1" ht="40.5" customHeight="1" thickBot="1" x14ac:dyDescent="0.25">
      <c r="A109" s="76"/>
      <c r="B109" s="133" t="s">
        <v>330</v>
      </c>
      <c r="C109" s="371" t="s">
        <v>753</v>
      </c>
      <c r="D109" s="497">
        <v>0</v>
      </c>
      <c r="E109" s="525"/>
      <c r="F109" s="404"/>
      <c r="G109" s="224">
        <v>5</v>
      </c>
      <c r="H109" s="398">
        <f t="shared" si="0"/>
        <v>0</v>
      </c>
      <c r="I109" s="867"/>
      <c r="J109" s="439" t="s">
        <v>1892</v>
      </c>
      <c r="K109" s="198"/>
      <c r="L109" s="198"/>
      <c r="M109" s="198"/>
      <c r="N109" s="790"/>
      <c r="O109" s="792"/>
      <c r="P109" s="790"/>
      <c r="Q109" s="790"/>
      <c r="R109" s="790"/>
      <c r="S109" s="198"/>
      <c r="T109" s="198"/>
      <c r="U109" s="198"/>
      <c r="V109" s="198"/>
      <c r="W109" s="198"/>
      <c r="X109" s="198"/>
      <c r="Y109" s="793"/>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row>
    <row r="110" spans="1:72" s="78" customFormat="1" ht="40.5" customHeight="1" thickBot="1" x14ac:dyDescent="0.25">
      <c r="A110" s="76"/>
      <c r="B110" s="133" t="s">
        <v>331</v>
      </c>
      <c r="C110" s="371" t="s">
        <v>754</v>
      </c>
      <c r="D110" s="497">
        <v>0</v>
      </c>
      <c r="E110" s="525"/>
      <c r="F110" s="404"/>
      <c r="G110" s="224">
        <v>6</v>
      </c>
      <c r="H110" s="398">
        <f t="shared" si="0"/>
        <v>0</v>
      </c>
      <c r="I110" s="867"/>
      <c r="J110" s="439" t="s">
        <v>1892</v>
      </c>
      <c r="K110" s="198"/>
      <c r="L110" s="198"/>
      <c r="M110" s="198"/>
      <c r="N110" s="790"/>
      <c r="O110" s="794"/>
      <c r="P110" s="790"/>
      <c r="Q110" s="790"/>
      <c r="R110" s="790"/>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row>
    <row r="111" spans="1:72" s="78" customFormat="1" ht="40.5" customHeight="1" thickBot="1" x14ac:dyDescent="0.25">
      <c r="A111" s="76"/>
      <c r="B111" s="133" t="s">
        <v>332</v>
      </c>
      <c r="C111" s="371" t="s">
        <v>755</v>
      </c>
      <c r="D111" s="497">
        <v>0</v>
      </c>
      <c r="E111" s="525"/>
      <c r="F111" s="404"/>
      <c r="G111" s="224">
        <v>7</v>
      </c>
      <c r="H111" s="398">
        <f t="shared" si="0"/>
        <v>0</v>
      </c>
      <c r="I111" s="867"/>
      <c r="J111" s="439" t="s">
        <v>1892</v>
      </c>
      <c r="K111" s="198"/>
      <c r="L111" s="198"/>
      <c r="M111" s="198"/>
      <c r="N111" s="790"/>
      <c r="O111" s="795"/>
      <c r="P111" s="790"/>
      <c r="Q111" s="790"/>
      <c r="R111" s="790"/>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row>
    <row r="112" spans="1:72" s="78" customFormat="1" ht="40.5" customHeight="1" thickBot="1" x14ac:dyDescent="0.25">
      <c r="A112" s="76"/>
      <c r="B112" s="133" t="s">
        <v>333</v>
      </c>
      <c r="C112" s="371" t="s">
        <v>1625</v>
      </c>
      <c r="D112" s="497">
        <v>0</v>
      </c>
      <c r="E112" s="525"/>
      <c r="F112" s="404"/>
      <c r="G112" s="224">
        <v>7</v>
      </c>
      <c r="H112" s="398">
        <f t="shared" si="0"/>
        <v>0</v>
      </c>
      <c r="I112" s="867"/>
      <c r="J112" s="439" t="s">
        <v>1892</v>
      </c>
      <c r="K112" s="198"/>
      <c r="L112" s="198"/>
      <c r="M112" s="198"/>
      <c r="N112" s="790"/>
      <c r="O112" s="791"/>
      <c r="P112" s="790"/>
      <c r="Q112" s="790"/>
      <c r="R112" s="790"/>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row>
    <row r="113" spans="1:72" s="78" customFormat="1" ht="40.5" customHeight="1" thickBot="1" x14ac:dyDescent="0.25">
      <c r="A113" s="76"/>
      <c r="B113" s="133" t="s">
        <v>334</v>
      </c>
      <c r="C113" s="371" t="s">
        <v>1624</v>
      </c>
      <c r="D113" s="497">
        <v>0</v>
      </c>
      <c r="E113" s="525"/>
      <c r="F113" s="404"/>
      <c r="G113" s="224">
        <v>5</v>
      </c>
      <c r="H113" s="398">
        <f t="shared" si="0"/>
        <v>0</v>
      </c>
      <c r="I113" s="867"/>
      <c r="J113" s="439" t="s">
        <v>1892</v>
      </c>
      <c r="K113" s="198"/>
      <c r="L113" s="198"/>
      <c r="M113" s="198"/>
      <c r="N113" s="790"/>
      <c r="O113" s="791"/>
      <c r="P113" s="790"/>
      <c r="Q113" s="790"/>
      <c r="R113" s="790"/>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row>
    <row r="114" spans="1:72" s="78" customFormat="1" ht="40.5" customHeight="1" thickBot="1" x14ac:dyDescent="0.25">
      <c r="A114" s="76"/>
      <c r="B114" s="303" t="s">
        <v>335</v>
      </c>
      <c r="C114" s="371" t="s">
        <v>756</v>
      </c>
      <c r="D114" s="497">
        <v>0</v>
      </c>
      <c r="E114" s="525"/>
      <c r="F114" s="404"/>
      <c r="G114" s="224">
        <v>6</v>
      </c>
      <c r="H114" s="398">
        <f t="shared" si="0"/>
        <v>0</v>
      </c>
      <c r="I114" s="867"/>
      <c r="J114" s="439" t="s">
        <v>1892</v>
      </c>
      <c r="K114" s="198"/>
      <c r="L114" s="198"/>
      <c r="M114" s="198"/>
      <c r="N114" s="790"/>
      <c r="O114" s="791"/>
      <c r="P114" s="790"/>
      <c r="Q114" s="790"/>
      <c r="R114" s="790"/>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row>
    <row r="115" spans="1:72" s="78" customFormat="1" ht="40.5" customHeight="1" thickBot="1" x14ac:dyDescent="0.25">
      <c r="A115" s="76"/>
      <c r="B115" s="91"/>
      <c r="C115" s="466"/>
      <c r="D115" s="498" t="str">
        <f>IF(SUM(D106:D114)&gt;100%,"Bitte überprüfen Sie die oben gemachten Angaben (15ENE008 - 23ENE008): Gesamt kann 100% nicht überschreiten (Max 7 Punkte)","")</f>
        <v/>
      </c>
      <c r="E115" s="505"/>
      <c r="F115" s="505"/>
      <c r="G115" s="112">
        <v>7</v>
      </c>
      <c r="H115" s="222">
        <f>IF(D115="Bitte überprüfen Sie die oben gemachten Angaben (15ENE008 - 23ENE008): Gesamt kann 100% nicht überschreiten (Max 7 Punkte)",0,SUM(H106:H114))</f>
        <v>0</v>
      </c>
      <c r="I115" s="867"/>
      <c r="J115" s="464"/>
      <c r="K115" s="198"/>
      <c r="L115" s="198"/>
      <c r="M115" s="198"/>
      <c r="N115" s="790"/>
      <c r="O115" s="791"/>
      <c r="P115" s="790"/>
      <c r="Q115" s="790"/>
      <c r="R115" s="790"/>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row>
    <row r="116" spans="1:72" s="78" customFormat="1" ht="40.5" customHeight="1" thickBot="1" x14ac:dyDescent="0.25">
      <c r="A116" s="76"/>
      <c r="B116" s="133" t="s">
        <v>336</v>
      </c>
      <c r="C116" s="371" t="s">
        <v>757</v>
      </c>
      <c r="D116" s="497">
        <v>0</v>
      </c>
      <c r="E116" s="525"/>
      <c r="F116" s="404"/>
      <c r="G116" s="224">
        <v>5</v>
      </c>
      <c r="H116" s="398">
        <f t="shared" ref="H116:H128" si="1">D116*G116</f>
        <v>0</v>
      </c>
      <c r="I116" s="867"/>
      <c r="J116" s="439" t="s">
        <v>1892</v>
      </c>
      <c r="K116" s="198"/>
      <c r="L116" s="198"/>
      <c r="M116" s="198"/>
      <c r="N116" s="790"/>
      <c r="O116" s="790"/>
      <c r="P116" s="790"/>
      <c r="Q116" s="790"/>
      <c r="R116" s="790"/>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row>
    <row r="117" spans="1:72" s="78" customFormat="1" ht="40.5" customHeight="1" thickBot="1" x14ac:dyDescent="0.25">
      <c r="A117" s="76"/>
      <c r="B117" s="133" t="s">
        <v>337</v>
      </c>
      <c r="C117" s="371" t="s">
        <v>1853</v>
      </c>
      <c r="D117" s="497">
        <v>0</v>
      </c>
      <c r="E117" s="525"/>
      <c r="F117" s="404"/>
      <c r="G117" s="224">
        <v>7</v>
      </c>
      <c r="H117" s="398">
        <f t="shared" si="1"/>
        <v>0</v>
      </c>
      <c r="I117" s="867"/>
      <c r="J117" s="439" t="s">
        <v>1892</v>
      </c>
      <c r="K117" s="198"/>
      <c r="L117" s="198"/>
      <c r="M117" s="198"/>
      <c r="N117" s="790"/>
      <c r="O117" s="790"/>
      <c r="P117" s="790"/>
      <c r="Q117" s="790"/>
      <c r="R117" s="790"/>
      <c r="S117" s="198"/>
      <c r="T117" s="198"/>
      <c r="U117" s="198"/>
      <c r="V117" s="198"/>
      <c r="W117" s="198"/>
      <c r="X117" s="198"/>
      <c r="Y117" s="198"/>
      <c r="Z117" s="198"/>
      <c r="AA117" s="198"/>
      <c r="AB117" s="198"/>
      <c r="AC117" s="198"/>
      <c r="AD117" s="198"/>
      <c r="AE117" s="198"/>
      <c r="AF117" s="198"/>
      <c r="AG117" s="198"/>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row>
    <row r="118" spans="1:72" s="78" customFormat="1" ht="40.5" customHeight="1" thickBot="1" x14ac:dyDescent="0.25">
      <c r="A118" s="76"/>
      <c r="B118" s="133" t="s">
        <v>338</v>
      </c>
      <c r="C118" s="371" t="s">
        <v>2024</v>
      </c>
      <c r="D118" s="497">
        <v>0</v>
      </c>
      <c r="E118" s="525"/>
      <c r="F118" s="404"/>
      <c r="G118" s="224">
        <v>7</v>
      </c>
      <c r="H118" s="398">
        <f t="shared" si="1"/>
        <v>0</v>
      </c>
      <c r="I118" s="867"/>
      <c r="J118" s="439" t="s">
        <v>1892</v>
      </c>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row>
    <row r="119" spans="1:72" s="78" customFormat="1" ht="40.5" customHeight="1" thickBot="1" x14ac:dyDescent="0.25">
      <c r="A119" s="76"/>
      <c r="B119" s="133" t="s">
        <v>339</v>
      </c>
      <c r="C119" s="371" t="s">
        <v>1854</v>
      </c>
      <c r="D119" s="497">
        <v>0</v>
      </c>
      <c r="E119" s="525"/>
      <c r="F119" s="404"/>
      <c r="G119" s="224">
        <v>3</v>
      </c>
      <c r="H119" s="398">
        <f t="shared" si="1"/>
        <v>0</v>
      </c>
      <c r="I119" s="867"/>
      <c r="J119" s="439" t="s">
        <v>1892</v>
      </c>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row>
    <row r="120" spans="1:72" s="78" customFormat="1" ht="40.5" customHeight="1" thickBot="1" x14ac:dyDescent="0.25">
      <c r="A120" s="76"/>
      <c r="B120" s="133" t="s">
        <v>340</v>
      </c>
      <c r="C120" s="371" t="s">
        <v>758</v>
      </c>
      <c r="D120" s="497">
        <v>0</v>
      </c>
      <c r="E120" s="525"/>
      <c r="F120" s="404"/>
      <c r="G120" s="224">
        <v>7</v>
      </c>
      <c r="H120" s="398">
        <f t="shared" si="1"/>
        <v>0</v>
      </c>
      <c r="I120" s="867"/>
      <c r="J120" s="439" t="s">
        <v>1892</v>
      </c>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row>
    <row r="121" spans="1:72" s="78" customFormat="1" ht="40.5" customHeight="1" thickBot="1" x14ac:dyDescent="0.25">
      <c r="A121" s="76"/>
      <c r="B121" s="133" t="s">
        <v>341</v>
      </c>
      <c r="C121" s="371" t="s">
        <v>759</v>
      </c>
      <c r="D121" s="497">
        <v>0</v>
      </c>
      <c r="E121" s="525"/>
      <c r="F121" s="404"/>
      <c r="G121" s="224">
        <v>5</v>
      </c>
      <c r="H121" s="398">
        <f t="shared" si="1"/>
        <v>0</v>
      </c>
      <c r="I121" s="867"/>
      <c r="J121" s="439" t="s">
        <v>1892</v>
      </c>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row>
    <row r="122" spans="1:72" s="78" customFormat="1" ht="40.5" customHeight="1" thickBot="1" x14ac:dyDescent="0.25">
      <c r="A122" s="76"/>
      <c r="B122" s="133" t="s">
        <v>342</v>
      </c>
      <c r="C122" s="371" t="s">
        <v>760</v>
      </c>
      <c r="D122" s="497">
        <v>0</v>
      </c>
      <c r="E122" s="525"/>
      <c r="F122" s="404"/>
      <c r="G122" s="224">
        <v>6</v>
      </c>
      <c r="H122" s="398">
        <f t="shared" si="1"/>
        <v>0</v>
      </c>
      <c r="I122" s="867"/>
      <c r="J122" s="439" t="s">
        <v>1892</v>
      </c>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row>
    <row r="123" spans="1:72" s="78" customFormat="1" ht="40.5" customHeight="1" thickBot="1" x14ac:dyDescent="0.25">
      <c r="A123" s="76"/>
      <c r="B123" s="133" t="s">
        <v>343</v>
      </c>
      <c r="C123" s="371" t="s">
        <v>761</v>
      </c>
      <c r="D123" s="497">
        <v>0</v>
      </c>
      <c r="E123" s="525"/>
      <c r="F123" s="404"/>
      <c r="G123" s="224">
        <v>6</v>
      </c>
      <c r="H123" s="398">
        <f t="shared" si="1"/>
        <v>0</v>
      </c>
      <c r="I123" s="867"/>
      <c r="J123" s="439" t="s">
        <v>1892</v>
      </c>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row>
    <row r="124" spans="1:72" s="78" customFormat="1" ht="40.5" customHeight="1" thickBot="1" x14ac:dyDescent="0.25">
      <c r="A124" s="76"/>
      <c r="B124" s="133" t="s">
        <v>344</v>
      </c>
      <c r="C124" s="371" t="s">
        <v>762</v>
      </c>
      <c r="D124" s="497">
        <v>0</v>
      </c>
      <c r="E124" s="525"/>
      <c r="F124" s="404"/>
      <c r="G124" s="224">
        <v>0</v>
      </c>
      <c r="H124" s="398">
        <f t="shared" si="1"/>
        <v>0</v>
      </c>
      <c r="I124" s="867"/>
      <c r="J124" s="439" t="s">
        <v>1892</v>
      </c>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row>
    <row r="125" spans="1:72" s="78" customFormat="1" ht="40.5" customHeight="1" thickBot="1" x14ac:dyDescent="0.25">
      <c r="A125" s="76"/>
      <c r="B125" s="133" t="s">
        <v>345</v>
      </c>
      <c r="C125" s="371" t="s">
        <v>1628</v>
      </c>
      <c r="D125" s="497">
        <v>0</v>
      </c>
      <c r="E125" s="525"/>
      <c r="F125" s="404"/>
      <c r="G125" s="224">
        <v>7</v>
      </c>
      <c r="H125" s="398">
        <f t="shared" si="1"/>
        <v>0</v>
      </c>
      <c r="I125" s="867"/>
      <c r="J125" s="439" t="s">
        <v>1892</v>
      </c>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row>
    <row r="126" spans="1:72" s="78" customFormat="1" ht="40.5" customHeight="1" thickBot="1" x14ac:dyDescent="0.25">
      <c r="A126" s="76"/>
      <c r="B126" s="89" t="s">
        <v>346</v>
      </c>
      <c r="C126" s="371" t="s">
        <v>1627</v>
      </c>
      <c r="D126" s="497">
        <v>0</v>
      </c>
      <c r="E126" s="525"/>
      <c r="F126" s="404"/>
      <c r="G126" s="224">
        <v>5</v>
      </c>
      <c r="H126" s="398">
        <f t="shared" si="1"/>
        <v>0</v>
      </c>
      <c r="I126" s="867"/>
      <c r="J126" s="439" t="s">
        <v>1892</v>
      </c>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row>
    <row r="127" spans="1:72" s="78" customFormat="1" ht="40.5" customHeight="1" thickBot="1" x14ac:dyDescent="0.25">
      <c r="A127" s="76"/>
      <c r="B127" s="89" t="s">
        <v>347</v>
      </c>
      <c r="C127" s="371" t="s">
        <v>763</v>
      </c>
      <c r="D127" s="497">
        <v>0</v>
      </c>
      <c r="E127" s="525"/>
      <c r="F127" s="404"/>
      <c r="G127" s="224">
        <v>0</v>
      </c>
      <c r="H127" s="398">
        <f t="shared" si="1"/>
        <v>0</v>
      </c>
      <c r="I127" s="867"/>
      <c r="J127" s="439" t="s">
        <v>1892</v>
      </c>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row>
    <row r="128" spans="1:72" s="78" customFormat="1" ht="40.5" customHeight="1" thickBot="1" x14ac:dyDescent="0.25">
      <c r="A128" s="76"/>
      <c r="B128" s="89" t="s">
        <v>348</v>
      </c>
      <c r="C128" s="371" t="s">
        <v>764</v>
      </c>
      <c r="D128" s="497">
        <v>0</v>
      </c>
      <c r="E128" s="525"/>
      <c r="F128" s="404"/>
      <c r="G128" s="224">
        <v>7</v>
      </c>
      <c r="H128" s="398">
        <f t="shared" si="1"/>
        <v>0</v>
      </c>
      <c r="I128" s="867"/>
      <c r="J128" s="439" t="s">
        <v>1892</v>
      </c>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row>
    <row r="129" spans="1:72" s="78" customFormat="1" ht="40.5" customHeight="1" x14ac:dyDescent="0.2">
      <c r="A129" s="76"/>
      <c r="B129" s="91"/>
      <c r="C129" s="466"/>
      <c r="D129" s="467" t="str">
        <f>IF(SUM(D116:D128)&gt;100%,"Bitte überprüfen Sie die obem gemachten Einträge (24ENE008 - 36ENE008): Keine Überschreitung von 100% (Max 7 Punkte)","")</f>
        <v/>
      </c>
      <c r="E129" s="505"/>
      <c r="F129" s="505"/>
      <c r="G129" s="112">
        <v>7</v>
      </c>
      <c r="H129" s="222">
        <f>IF(D129="Bitte überprüfen Sie die obem gemachten Einträge (24ENE008 - 36ENE008): Keine Überschreitung von 100% (Max 7 Punkte)",0,SUM(H116:H128))</f>
        <v>0</v>
      </c>
      <c r="I129" s="867"/>
      <c r="J129" s="464"/>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row>
    <row r="130" spans="1:72" s="78" customFormat="1" ht="40.5" customHeight="1" x14ac:dyDescent="0.2">
      <c r="A130" s="76"/>
      <c r="B130" s="89" t="s">
        <v>349</v>
      </c>
      <c r="C130" s="444" t="s">
        <v>765</v>
      </c>
      <c r="D130" s="139" t="s">
        <v>571</v>
      </c>
      <c r="E130" s="404"/>
      <c r="F130" s="404"/>
      <c r="G130" s="398">
        <v>5</v>
      </c>
      <c r="H130" s="398">
        <f>VLOOKUP(D130,'Anhang Teil 1'!C570:D576,2,)</f>
        <v>0</v>
      </c>
      <c r="I130" s="867"/>
      <c r="J130" s="439" t="s">
        <v>793</v>
      </c>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row>
    <row r="131" spans="1:72" s="78" customFormat="1" ht="40.5" customHeight="1" x14ac:dyDescent="0.2">
      <c r="A131" s="76"/>
      <c r="B131" s="98" t="s">
        <v>350</v>
      </c>
      <c r="C131" s="444" t="s">
        <v>1855</v>
      </c>
      <c r="D131" s="139" t="s">
        <v>571</v>
      </c>
      <c r="E131" s="404"/>
      <c r="F131" s="404"/>
      <c r="G131" s="398">
        <v>5</v>
      </c>
      <c r="H131" s="398">
        <f>VLOOKUP(D131,'Anhang Teil 1'!C577:D583,2,)</f>
        <v>0</v>
      </c>
      <c r="I131" s="867"/>
      <c r="J131" s="439" t="s">
        <v>793</v>
      </c>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row>
    <row r="132" spans="1:72" s="78" customFormat="1" ht="40.5" customHeight="1" x14ac:dyDescent="0.2">
      <c r="A132" s="76"/>
      <c r="B132" s="89" t="s">
        <v>351</v>
      </c>
      <c r="C132" s="444" t="s">
        <v>766</v>
      </c>
      <c r="D132" s="139" t="s">
        <v>571</v>
      </c>
      <c r="E132" s="404"/>
      <c r="F132" s="404"/>
      <c r="G132" s="398">
        <v>5</v>
      </c>
      <c r="H132" s="398">
        <f>VLOOKUP(D132,'Anhang Teil 1'!C584:D588,2,)</f>
        <v>0</v>
      </c>
      <c r="I132" s="867"/>
      <c r="J132" s="439" t="s">
        <v>794</v>
      </c>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row>
    <row r="133" spans="1:72" s="78" customFormat="1" ht="40.5" customHeight="1" thickBot="1" x14ac:dyDescent="0.25">
      <c r="A133" s="76"/>
      <c r="B133" s="227" t="s">
        <v>352</v>
      </c>
      <c r="C133" s="444" t="s">
        <v>767</v>
      </c>
      <c r="D133" s="231" t="s">
        <v>1634</v>
      </c>
      <c r="E133" s="528"/>
      <c r="F133" s="505"/>
      <c r="G133" s="125"/>
      <c r="H133" s="126"/>
      <c r="I133" s="867"/>
      <c r="J133" s="442" t="s">
        <v>795</v>
      </c>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row>
    <row r="134" spans="1:72" s="78" customFormat="1" ht="40.5" customHeight="1" thickBot="1" x14ac:dyDescent="0.25">
      <c r="A134" s="76"/>
      <c r="B134" s="94"/>
      <c r="C134" s="97" t="s">
        <v>768</v>
      </c>
      <c r="D134" s="497">
        <v>0</v>
      </c>
      <c r="E134" s="525"/>
      <c r="F134" s="404"/>
      <c r="G134" s="224">
        <v>1</v>
      </c>
      <c r="H134" s="398">
        <f t="shared" ref="H134:H147" si="2">D134*G134</f>
        <v>0</v>
      </c>
      <c r="I134" s="867"/>
      <c r="J134" s="464"/>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8"/>
      <c r="BO134" s="198"/>
      <c r="BP134" s="198"/>
      <c r="BQ134" s="198"/>
      <c r="BR134" s="198"/>
      <c r="BS134" s="198"/>
      <c r="BT134" s="198"/>
    </row>
    <row r="135" spans="1:72" s="78" customFormat="1" ht="40.5" customHeight="1" thickBot="1" x14ac:dyDescent="0.25">
      <c r="A135" s="76"/>
      <c r="B135" s="95"/>
      <c r="C135" s="97" t="s">
        <v>769</v>
      </c>
      <c r="D135" s="497">
        <v>0</v>
      </c>
      <c r="E135" s="525"/>
      <c r="F135" s="404"/>
      <c r="G135" s="224">
        <v>1</v>
      </c>
      <c r="H135" s="398">
        <f t="shared" si="2"/>
        <v>0</v>
      </c>
      <c r="I135" s="867"/>
      <c r="J135" s="464"/>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8"/>
      <c r="BO135" s="198"/>
      <c r="BP135" s="198"/>
      <c r="BQ135" s="198"/>
      <c r="BR135" s="198"/>
      <c r="BS135" s="198"/>
      <c r="BT135" s="198"/>
    </row>
    <row r="136" spans="1:72" s="78" customFormat="1" ht="40.5" customHeight="1" thickBot="1" x14ac:dyDescent="0.25">
      <c r="A136" s="76"/>
      <c r="B136" s="95"/>
      <c r="C136" s="97" t="s">
        <v>1856</v>
      </c>
      <c r="D136" s="497">
        <v>0</v>
      </c>
      <c r="E136" s="525"/>
      <c r="F136" s="404"/>
      <c r="G136" s="224">
        <v>2</v>
      </c>
      <c r="H136" s="398">
        <f t="shared" si="2"/>
        <v>0</v>
      </c>
      <c r="I136" s="867"/>
      <c r="J136" s="464"/>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8"/>
      <c r="BO136" s="198"/>
      <c r="BP136" s="198"/>
      <c r="BQ136" s="198"/>
      <c r="BR136" s="198"/>
      <c r="BS136" s="198"/>
      <c r="BT136" s="198"/>
    </row>
    <row r="137" spans="1:72" s="78" customFormat="1" ht="40.5" customHeight="1" thickBot="1" x14ac:dyDescent="0.25">
      <c r="A137" s="76"/>
      <c r="B137" s="95"/>
      <c r="C137" s="97" t="s">
        <v>770</v>
      </c>
      <c r="D137" s="497">
        <v>0</v>
      </c>
      <c r="E137" s="525"/>
      <c r="F137" s="404"/>
      <c r="G137" s="224">
        <v>3</v>
      </c>
      <c r="H137" s="398">
        <f t="shared" si="2"/>
        <v>0</v>
      </c>
      <c r="I137" s="867"/>
      <c r="J137" s="464"/>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row>
    <row r="138" spans="1:72" s="78" customFormat="1" ht="40.5" customHeight="1" thickBot="1" x14ac:dyDescent="0.25">
      <c r="A138" s="76"/>
      <c r="B138" s="95"/>
      <c r="C138" s="97" t="s">
        <v>771</v>
      </c>
      <c r="D138" s="497">
        <v>0</v>
      </c>
      <c r="E138" s="525"/>
      <c r="F138" s="404"/>
      <c r="G138" s="224">
        <v>3</v>
      </c>
      <c r="H138" s="398">
        <f t="shared" si="2"/>
        <v>0</v>
      </c>
      <c r="I138" s="867"/>
      <c r="J138" s="464"/>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8"/>
      <c r="BO138" s="198"/>
      <c r="BP138" s="198"/>
      <c r="BQ138" s="198"/>
      <c r="BR138" s="198"/>
      <c r="BS138" s="198"/>
      <c r="BT138" s="198"/>
    </row>
    <row r="139" spans="1:72" s="78" customFormat="1" ht="40.5" customHeight="1" thickBot="1" x14ac:dyDescent="0.25">
      <c r="A139" s="76"/>
      <c r="B139" s="95"/>
      <c r="C139" s="97" t="s">
        <v>1857</v>
      </c>
      <c r="D139" s="497">
        <v>0</v>
      </c>
      <c r="E139" s="525"/>
      <c r="F139" s="404"/>
      <c r="G139" s="224">
        <v>4</v>
      </c>
      <c r="H139" s="398">
        <f t="shared" si="2"/>
        <v>0</v>
      </c>
      <c r="I139" s="867"/>
      <c r="J139" s="464"/>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row>
    <row r="140" spans="1:72" s="78" customFormat="1" ht="40.5" customHeight="1" thickBot="1" x14ac:dyDescent="0.25">
      <c r="A140" s="76"/>
      <c r="B140" s="95"/>
      <c r="C140" s="97" t="s">
        <v>1858</v>
      </c>
      <c r="D140" s="497">
        <v>0</v>
      </c>
      <c r="E140" s="525"/>
      <c r="F140" s="404"/>
      <c r="G140" s="224">
        <v>5</v>
      </c>
      <c r="H140" s="398">
        <f t="shared" si="2"/>
        <v>0</v>
      </c>
      <c r="I140" s="867"/>
      <c r="J140" s="464"/>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8"/>
      <c r="BO140" s="198"/>
      <c r="BP140" s="198"/>
      <c r="BQ140" s="198"/>
      <c r="BR140" s="198"/>
      <c r="BS140" s="198"/>
      <c r="BT140" s="198"/>
    </row>
    <row r="141" spans="1:72" s="78" customFormat="1" ht="40.5" customHeight="1" thickBot="1" x14ac:dyDescent="0.25">
      <c r="A141" s="76"/>
      <c r="B141" s="95"/>
      <c r="C141" s="97" t="s">
        <v>1859</v>
      </c>
      <c r="D141" s="497">
        <v>0</v>
      </c>
      <c r="E141" s="525"/>
      <c r="F141" s="404"/>
      <c r="G141" s="224">
        <v>6</v>
      </c>
      <c r="H141" s="398">
        <f t="shared" si="2"/>
        <v>0</v>
      </c>
      <c r="I141" s="867"/>
      <c r="J141" s="464"/>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row>
    <row r="142" spans="1:72" s="78" customFormat="1" ht="40.5" customHeight="1" thickBot="1" x14ac:dyDescent="0.25">
      <c r="A142" s="76"/>
      <c r="B142" s="95"/>
      <c r="C142" s="97" t="s">
        <v>1861</v>
      </c>
      <c r="D142" s="497">
        <v>0</v>
      </c>
      <c r="E142" s="525"/>
      <c r="F142" s="404"/>
      <c r="G142" s="224">
        <v>6</v>
      </c>
      <c r="H142" s="398">
        <f t="shared" si="2"/>
        <v>0</v>
      </c>
      <c r="I142" s="867"/>
      <c r="J142" s="464"/>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row>
    <row r="143" spans="1:72" s="78" customFormat="1" ht="40.5" customHeight="1" thickBot="1" x14ac:dyDescent="0.25">
      <c r="A143" s="76"/>
      <c r="B143" s="95"/>
      <c r="C143" s="97" t="s">
        <v>1862</v>
      </c>
      <c r="D143" s="497">
        <v>0</v>
      </c>
      <c r="E143" s="525"/>
      <c r="F143" s="404"/>
      <c r="G143" s="224">
        <v>7</v>
      </c>
      <c r="H143" s="398">
        <f t="shared" si="2"/>
        <v>0</v>
      </c>
      <c r="I143" s="867"/>
      <c r="J143" s="464"/>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row>
    <row r="144" spans="1:72" s="78" customFormat="1" ht="40.5" customHeight="1" thickBot="1" x14ac:dyDescent="0.25">
      <c r="A144" s="76"/>
      <c r="B144" s="95"/>
      <c r="C144" s="97" t="s">
        <v>1863</v>
      </c>
      <c r="D144" s="497">
        <v>0</v>
      </c>
      <c r="E144" s="525"/>
      <c r="F144" s="404"/>
      <c r="G144" s="224">
        <v>8</v>
      </c>
      <c r="H144" s="398">
        <f t="shared" si="2"/>
        <v>0</v>
      </c>
      <c r="I144" s="867"/>
      <c r="J144" s="464"/>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row>
    <row r="145" spans="1:72" s="78" customFormat="1" ht="40.5" customHeight="1" thickBot="1" x14ac:dyDescent="0.25">
      <c r="A145" s="76"/>
      <c r="B145" s="95"/>
      <c r="C145" s="97" t="s">
        <v>1864</v>
      </c>
      <c r="D145" s="497">
        <v>0</v>
      </c>
      <c r="E145" s="525"/>
      <c r="F145" s="404"/>
      <c r="G145" s="224">
        <v>9</v>
      </c>
      <c r="H145" s="398">
        <f t="shared" si="2"/>
        <v>0</v>
      </c>
      <c r="I145" s="867"/>
      <c r="J145" s="464"/>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c r="BI145" s="198"/>
      <c r="BJ145" s="198"/>
      <c r="BK145" s="198"/>
      <c r="BL145" s="198"/>
      <c r="BM145" s="198"/>
      <c r="BN145" s="198"/>
      <c r="BO145" s="198"/>
      <c r="BP145" s="198"/>
      <c r="BQ145" s="198"/>
      <c r="BR145" s="198"/>
      <c r="BS145" s="198"/>
      <c r="BT145" s="198"/>
    </row>
    <row r="146" spans="1:72" s="78" customFormat="1" ht="40.5" customHeight="1" thickBot="1" x14ac:dyDescent="0.25">
      <c r="A146" s="76"/>
      <c r="B146" s="95"/>
      <c r="C146" s="97" t="s">
        <v>1865</v>
      </c>
      <c r="D146" s="497">
        <v>0</v>
      </c>
      <c r="E146" s="525"/>
      <c r="F146" s="404"/>
      <c r="G146" s="224">
        <v>9</v>
      </c>
      <c r="H146" s="398">
        <f t="shared" si="2"/>
        <v>0</v>
      </c>
      <c r="I146" s="867"/>
      <c r="J146" s="464"/>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8"/>
      <c r="BK146" s="198"/>
      <c r="BL146" s="198"/>
      <c r="BM146" s="198"/>
      <c r="BN146" s="198"/>
      <c r="BO146" s="198"/>
      <c r="BP146" s="198"/>
      <c r="BQ146" s="198"/>
      <c r="BR146" s="198"/>
      <c r="BS146" s="198"/>
      <c r="BT146" s="198"/>
    </row>
    <row r="147" spans="1:72" s="78" customFormat="1" ht="40.5" customHeight="1" thickBot="1" x14ac:dyDescent="0.25">
      <c r="A147" s="76"/>
      <c r="B147" s="95"/>
      <c r="C147" s="468" t="s">
        <v>1866</v>
      </c>
      <c r="D147" s="497">
        <v>0</v>
      </c>
      <c r="E147" s="527"/>
      <c r="F147" s="512"/>
      <c r="G147" s="225">
        <v>10</v>
      </c>
      <c r="H147" s="398">
        <f t="shared" si="2"/>
        <v>0</v>
      </c>
      <c r="I147" s="867"/>
      <c r="J147" s="464"/>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8"/>
      <c r="BO147" s="198"/>
      <c r="BP147" s="198"/>
      <c r="BQ147" s="198"/>
      <c r="BR147" s="198"/>
      <c r="BS147" s="198"/>
      <c r="BT147" s="198"/>
    </row>
    <row r="148" spans="1:72" s="78" customFormat="1" ht="40.5" customHeight="1" x14ac:dyDescent="0.2">
      <c r="A148" s="76"/>
      <c r="B148" s="96"/>
      <c r="C148" s="97"/>
      <c r="D148" s="467" t="str">
        <f>IF(SUM(D134:D147)&gt;100%,"Bitte überprüfen Sie die obem gemachten Einträge (40ENE007): Keine Überschreitung von 100% (Max 10 Punkte)","")</f>
        <v/>
      </c>
      <c r="E148" s="521"/>
      <c r="F148" s="521"/>
      <c r="G148" s="112">
        <v>10</v>
      </c>
      <c r="H148" s="222">
        <f>IF(D148="Bitte überprüfen Sie die obem gemachten Einträge (40ENE007): Keine Überschreitung von 100% (Max 10 Punkte)",0,SUM(H134:H147))</f>
        <v>0</v>
      </c>
      <c r="I148" s="867"/>
      <c r="J148" s="464"/>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row>
    <row r="149" spans="1:72" s="78" customFormat="1" ht="63.75" x14ac:dyDescent="0.2">
      <c r="A149" s="76"/>
      <c r="B149" s="89" t="s">
        <v>353</v>
      </c>
      <c r="C149" s="252" t="s">
        <v>772</v>
      </c>
      <c r="D149" s="140" t="s">
        <v>571</v>
      </c>
      <c r="E149" s="509"/>
      <c r="F149" s="509"/>
      <c r="G149" s="114">
        <v>4</v>
      </c>
      <c r="H149" s="114">
        <f>VLOOKUP(D149,'Anhang Teil 1'!C605:D609,2,)</f>
        <v>0</v>
      </c>
      <c r="I149" s="867"/>
      <c r="J149" s="439" t="s">
        <v>796</v>
      </c>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8"/>
      <c r="BO149" s="198"/>
      <c r="BP149" s="198"/>
      <c r="BQ149" s="198"/>
      <c r="BR149" s="198"/>
      <c r="BS149" s="198"/>
      <c r="BT149" s="198"/>
    </row>
    <row r="150" spans="1:72" s="78" customFormat="1" ht="40.5" customHeight="1" thickBot="1" x14ac:dyDescent="0.25">
      <c r="A150" s="76"/>
      <c r="B150" s="89" t="s">
        <v>367</v>
      </c>
      <c r="C150" s="444" t="s">
        <v>773</v>
      </c>
      <c r="D150" s="139" t="s">
        <v>571</v>
      </c>
      <c r="E150" s="404"/>
      <c r="F150" s="404"/>
      <c r="G150" s="398">
        <v>5</v>
      </c>
      <c r="H150" s="398">
        <f>VLOOKUP(D150,'Anhang Teil 1'!C610:D617,2,)</f>
        <v>0</v>
      </c>
      <c r="I150" s="867"/>
      <c r="J150" s="439" t="s">
        <v>797</v>
      </c>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8"/>
      <c r="BO150" s="198"/>
      <c r="BP150" s="198"/>
      <c r="BQ150" s="198"/>
      <c r="BR150" s="198"/>
      <c r="BS150" s="198"/>
      <c r="BT150" s="198"/>
    </row>
    <row r="151" spans="1:72" s="78" customFormat="1" ht="40.5" customHeight="1" thickBot="1" x14ac:dyDescent="0.25">
      <c r="A151" s="76"/>
      <c r="B151" s="89" t="s">
        <v>368</v>
      </c>
      <c r="C151" s="444" t="s">
        <v>774</v>
      </c>
      <c r="D151" s="495"/>
      <c r="E151" s="404"/>
      <c r="F151" s="404"/>
      <c r="G151" s="398">
        <v>1</v>
      </c>
      <c r="H151" s="398">
        <f>IF(D151="",0,G151)</f>
        <v>0</v>
      </c>
      <c r="I151" s="867"/>
      <c r="J151" s="439" t="s">
        <v>798</v>
      </c>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8"/>
      <c r="BO151" s="198"/>
      <c r="BP151" s="198"/>
      <c r="BQ151" s="198"/>
      <c r="BR151" s="198"/>
      <c r="BS151" s="198"/>
      <c r="BT151" s="198"/>
    </row>
    <row r="152" spans="1:72" s="78" customFormat="1" ht="40.5" customHeight="1" thickBot="1" x14ac:dyDescent="0.25">
      <c r="A152" s="76"/>
      <c r="B152" s="89" t="s">
        <v>389</v>
      </c>
      <c r="C152" s="444" t="s">
        <v>2064</v>
      </c>
      <c r="D152" s="495"/>
      <c r="E152" s="404"/>
      <c r="F152" s="404"/>
      <c r="G152" s="398">
        <v>0</v>
      </c>
      <c r="H152" s="398">
        <f>IF(D152="",0,G152)</f>
        <v>0</v>
      </c>
      <c r="I152" s="867"/>
      <c r="J152" s="439" t="s">
        <v>798</v>
      </c>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row>
    <row r="153" spans="1:72" s="78" customFormat="1" ht="40.5" customHeight="1" x14ac:dyDescent="0.2">
      <c r="A153" s="76"/>
      <c r="B153" s="76"/>
      <c r="C153" s="454"/>
      <c r="D153" s="454"/>
      <c r="E153" s="459"/>
      <c r="F153" s="448" t="s">
        <v>35</v>
      </c>
      <c r="G153" s="398">
        <v>83</v>
      </c>
      <c r="H153" s="398">
        <f>SUM(H88:H105)+H115+H129+H130+H131+H132+H148+SUM(H149:H152)</f>
        <v>0</v>
      </c>
      <c r="I153" s="198"/>
      <c r="J153" s="459"/>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row>
    <row r="154" spans="1:72" s="78" customFormat="1" ht="40.5" customHeight="1" x14ac:dyDescent="0.2">
      <c r="A154" s="76"/>
      <c r="B154" s="76"/>
      <c r="C154" s="454"/>
      <c r="D154" s="454"/>
      <c r="E154" s="459"/>
      <c r="F154" s="459"/>
      <c r="G154" s="119"/>
      <c r="H154" s="119"/>
      <c r="I154" s="198"/>
      <c r="J154" s="459"/>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8"/>
      <c r="BO154" s="198"/>
      <c r="BP154" s="198"/>
      <c r="BQ154" s="198"/>
      <c r="BR154" s="198"/>
      <c r="BS154" s="198"/>
      <c r="BT154" s="198"/>
    </row>
    <row r="155" spans="1:72" s="78" customFormat="1" ht="40.5" customHeight="1" x14ac:dyDescent="0.2">
      <c r="A155" s="76"/>
      <c r="B155" s="76"/>
      <c r="C155" s="454"/>
      <c r="D155" s="454"/>
      <c r="E155" s="459"/>
      <c r="F155" s="459"/>
      <c r="G155" s="119"/>
      <c r="H155" s="119"/>
      <c r="I155" s="198"/>
      <c r="J155" s="459"/>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8"/>
      <c r="BO155" s="198"/>
      <c r="BP155" s="198"/>
      <c r="BQ155" s="198"/>
      <c r="BR155" s="198"/>
      <c r="BS155" s="198"/>
      <c r="BT155" s="198"/>
    </row>
    <row r="156" spans="1:72" s="449" customFormat="1" ht="40.5" customHeight="1" x14ac:dyDescent="0.25">
      <c r="A156" s="454"/>
      <c r="B156" s="448" t="s">
        <v>799</v>
      </c>
      <c r="C156" s="448"/>
      <c r="D156" s="247"/>
      <c r="E156" s="247"/>
      <c r="F156" s="247"/>
      <c r="G156" s="247"/>
      <c r="H156" s="247"/>
      <c r="I156" s="799"/>
      <c r="J156" s="454"/>
      <c r="K156" s="799"/>
      <c r="L156" s="799"/>
      <c r="M156" s="799"/>
      <c r="N156" s="799"/>
      <c r="O156" s="799"/>
      <c r="P156" s="799"/>
      <c r="Q156" s="799"/>
      <c r="R156" s="799"/>
      <c r="S156" s="799"/>
      <c r="T156" s="799"/>
      <c r="U156" s="799"/>
      <c r="V156" s="799"/>
      <c r="W156" s="799"/>
      <c r="X156" s="799"/>
      <c r="Y156" s="799"/>
      <c r="Z156" s="799"/>
      <c r="AA156" s="799"/>
      <c r="AB156" s="799"/>
      <c r="AC156" s="799"/>
      <c r="AD156" s="799"/>
      <c r="AE156" s="799"/>
      <c r="AF156" s="799"/>
      <c r="AG156" s="799"/>
      <c r="AH156" s="799"/>
      <c r="AI156" s="799"/>
      <c r="AJ156" s="799"/>
      <c r="AK156" s="799"/>
      <c r="AL156" s="799"/>
      <c r="AM156" s="799"/>
      <c r="AN156" s="799"/>
      <c r="AO156" s="799"/>
      <c r="AP156" s="799"/>
      <c r="AQ156" s="799"/>
      <c r="AR156" s="799"/>
      <c r="AS156" s="799"/>
      <c r="AT156" s="799"/>
      <c r="AU156" s="799"/>
      <c r="AV156" s="799"/>
      <c r="AW156" s="799"/>
      <c r="AX156" s="799"/>
      <c r="AY156" s="799"/>
      <c r="AZ156" s="799"/>
      <c r="BA156" s="799"/>
      <c r="BB156" s="799"/>
      <c r="BC156" s="799"/>
      <c r="BD156" s="799"/>
      <c r="BE156" s="799"/>
      <c r="BF156" s="799"/>
      <c r="BG156" s="799"/>
      <c r="BH156" s="799"/>
      <c r="BI156" s="799"/>
      <c r="BJ156" s="799"/>
      <c r="BK156" s="799"/>
      <c r="BL156" s="799"/>
      <c r="BM156" s="799"/>
      <c r="BN156" s="799"/>
      <c r="BO156" s="799"/>
      <c r="BP156" s="799"/>
      <c r="BQ156" s="799"/>
      <c r="BR156" s="799"/>
      <c r="BS156" s="799"/>
      <c r="BT156" s="799"/>
    </row>
    <row r="157" spans="1:72" s="449" customFormat="1" ht="40.5" customHeight="1" x14ac:dyDescent="0.25">
      <c r="A157" s="454"/>
      <c r="B157" s="448" t="s">
        <v>552</v>
      </c>
      <c r="C157" s="448" t="s">
        <v>553</v>
      </c>
      <c r="D157" s="448" t="s">
        <v>554</v>
      </c>
      <c r="E157" s="529" t="s">
        <v>555</v>
      </c>
      <c r="F157" s="529" t="s">
        <v>556</v>
      </c>
      <c r="G157" s="448" t="s">
        <v>416</v>
      </c>
      <c r="H157" s="797" t="s">
        <v>420</v>
      </c>
      <c r="I157" s="529" t="s">
        <v>557</v>
      </c>
      <c r="J157" s="798" t="s">
        <v>422</v>
      </c>
      <c r="K157" s="799"/>
      <c r="L157" s="799"/>
      <c r="M157" s="799"/>
      <c r="N157" s="799"/>
      <c r="O157" s="799"/>
      <c r="P157" s="799"/>
      <c r="Q157" s="799"/>
      <c r="R157" s="799"/>
      <c r="S157" s="799"/>
      <c r="T157" s="799"/>
      <c r="U157" s="799"/>
      <c r="V157" s="799"/>
      <c r="W157" s="799"/>
      <c r="X157" s="799"/>
      <c r="Y157" s="799"/>
      <c r="Z157" s="799"/>
      <c r="AA157" s="799"/>
      <c r="AB157" s="799"/>
      <c r="AC157" s="799"/>
      <c r="AD157" s="799"/>
      <c r="AE157" s="799"/>
      <c r="AF157" s="799"/>
      <c r="AG157" s="799"/>
      <c r="AH157" s="799"/>
      <c r="AI157" s="799"/>
      <c r="AJ157" s="799"/>
      <c r="AK157" s="799"/>
      <c r="AL157" s="799"/>
      <c r="AM157" s="799"/>
      <c r="AN157" s="799"/>
      <c r="AO157" s="799"/>
      <c r="AP157" s="799"/>
      <c r="AQ157" s="799"/>
      <c r="AR157" s="799"/>
      <c r="AS157" s="799"/>
      <c r="AT157" s="799"/>
      <c r="AU157" s="799"/>
      <c r="AV157" s="799"/>
      <c r="AW157" s="799"/>
      <c r="AX157" s="799"/>
      <c r="AY157" s="799"/>
      <c r="AZ157" s="799"/>
      <c r="BA157" s="799"/>
      <c r="BB157" s="799"/>
      <c r="BC157" s="799"/>
      <c r="BD157" s="799"/>
      <c r="BE157" s="799"/>
      <c r="BF157" s="799"/>
      <c r="BG157" s="799"/>
      <c r="BH157" s="799"/>
      <c r="BI157" s="799"/>
      <c r="BJ157" s="799"/>
      <c r="BK157" s="799"/>
      <c r="BL157" s="799"/>
      <c r="BM157" s="799"/>
      <c r="BN157" s="799"/>
      <c r="BO157" s="799"/>
      <c r="BP157" s="799"/>
      <c r="BQ157" s="799"/>
      <c r="BR157" s="799"/>
      <c r="BS157" s="799"/>
      <c r="BT157" s="799"/>
    </row>
    <row r="158" spans="1:72" s="78" customFormat="1" ht="40.5" customHeight="1" x14ac:dyDescent="0.2">
      <c r="A158" s="76"/>
      <c r="B158" s="89" t="s">
        <v>354</v>
      </c>
      <c r="C158" s="444" t="s">
        <v>803</v>
      </c>
      <c r="D158" s="139" t="s">
        <v>571</v>
      </c>
      <c r="E158" s="404"/>
      <c r="F158" s="404"/>
      <c r="G158" s="398">
        <v>4</v>
      </c>
      <c r="H158" s="398">
        <f>VLOOKUP(D158,'Anhang Teil 1'!C622:D627,2,)</f>
        <v>0</v>
      </c>
      <c r="I158" s="867"/>
      <c r="J158" s="439" t="s">
        <v>800</v>
      </c>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row>
    <row r="159" spans="1:72" s="78" customFormat="1" ht="40.5" customHeight="1" x14ac:dyDescent="0.2">
      <c r="A159" s="76"/>
      <c r="B159" s="89" t="s">
        <v>355</v>
      </c>
      <c r="C159" s="444" t="s">
        <v>804</v>
      </c>
      <c r="D159" s="139" t="s">
        <v>571</v>
      </c>
      <c r="E159" s="404"/>
      <c r="F159" s="404"/>
      <c r="G159" s="398">
        <v>4</v>
      </c>
      <c r="H159" s="398">
        <f>VLOOKUP(D159,'Anhang Teil 1'!C628:D636,2,)</f>
        <v>0</v>
      </c>
      <c r="I159" s="867"/>
      <c r="J159" s="439" t="s">
        <v>801</v>
      </c>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c r="BI159" s="198"/>
      <c r="BJ159" s="198"/>
      <c r="BK159" s="198"/>
      <c r="BL159" s="198"/>
      <c r="BM159" s="198"/>
      <c r="BN159" s="198"/>
      <c r="BO159" s="198"/>
      <c r="BP159" s="198"/>
      <c r="BQ159" s="198"/>
      <c r="BR159" s="198"/>
      <c r="BS159" s="198"/>
      <c r="BT159" s="198"/>
    </row>
    <row r="160" spans="1:72" s="78" customFormat="1" ht="40.5" customHeight="1" x14ac:dyDescent="0.2">
      <c r="A160" s="76"/>
      <c r="B160" s="89" t="s">
        <v>356</v>
      </c>
      <c r="C160" s="444" t="s">
        <v>1868</v>
      </c>
      <c r="D160" s="139" t="s">
        <v>571</v>
      </c>
      <c r="E160" s="404"/>
      <c r="F160" s="404"/>
      <c r="G160" s="398">
        <v>4</v>
      </c>
      <c r="H160" s="398">
        <f>VLOOKUP(D160,'Anhang Teil 1'!C637:D642,2,)</f>
        <v>0</v>
      </c>
      <c r="I160" s="867"/>
      <c r="J160" s="439" t="s">
        <v>802</v>
      </c>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row>
    <row r="161" spans="1:8" ht="40.5" customHeight="1" x14ac:dyDescent="0.25">
      <c r="A161" s="11"/>
      <c r="B161" s="11"/>
      <c r="C161" s="451"/>
      <c r="D161" s="451"/>
      <c r="E161" s="458"/>
      <c r="F161" s="530" t="s">
        <v>35</v>
      </c>
      <c r="G161" s="115">
        <v>12</v>
      </c>
      <c r="H161" s="115">
        <f>SUM(H158:H160)</f>
        <v>0</v>
      </c>
    </row>
    <row r="162" spans="1:8" ht="40.5" customHeight="1" x14ac:dyDescent="0.25">
      <c r="A162" s="11"/>
      <c r="B162" s="11"/>
      <c r="C162" s="451"/>
      <c r="D162" s="451"/>
      <c r="E162" s="458"/>
      <c r="F162" s="458"/>
      <c r="G162" s="13"/>
      <c r="H162" s="13"/>
    </row>
    <row r="163" spans="1:8" ht="40.5" customHeight="1" x14ac:dyDescent="0.25">
      <c r="A163" s="11"/>
      <c r="B163" s="11"/>
      <c r="C163" s="451"/>
      <c r="D163" s="455"/>
      <c r="E163" s="458"/>
      <c r="F163" s="458"/>
      <c r="G163" s="13"/>
      <c r="H163" s="13"/>
    </row>
    <row r="164" spans="1:8" ht="40.5" customHeight="1" x14ac:dyDescent="0.25">
      <c r="A164" s="11"/>
      <c r="B164" s="11"/>
      <c r="C164" s="451"/>
      <c r="D164" s="469" t="s">
        <v>857</v>
      </c>
      <c r="E164" s="458"/>
      <c r="F164" s="458"/>
      <c r="G164" s="13"/>
      <c r="H164" s="13"/>
    </row>
    <row r="165" spans="1:8" ht="40.5" customHeight="1" x14ac:dyDescent="0.25">
      <c r="A165" s="11"/>
      <c r="B165" s="11"/>
      <c r="C165" s="451"/>
      <c r="D165" s="455"/>
      <c r="E165" s="458"/>
      <c r="F165" s="458"/>
      <c r="G165" s="13"/>
      <c r="H165" s="13"/>
    </row>
    <row r="166" spans="1:8" ht="40.5" customHeight="1" x14ac:dyDescent="0.25">
      <c r="A166" s="11"/>
      <c r="B166" s="11"/>
      <c r="C166" s="451"/>
      <c r="D166" s="456" t="s">
        <v>856</v>
      </c>
      <c r="E166" s="458"/>
      <c r="F166" s="458"/>
      <c r="G166" s="13"/>
      <c r="H166" s="13"/>
    </row>
    <row r="167" spans="1:8" ht="40.5" customHeight="1" x14ac:dyDescent="0.25">
      <c r="A167" s="11"/>
      <c r="B167" s="11"/>
      <c r="C167" s="451"/>
      <c r="D167" s="455"/>
      <c r="E167" s="458"/>
      <c r="F167" s="458"/>
      <c r="G167" s="13"/>
      <c r="H167" s="13"/>
    </row>
    <row r="168" spans="1:8" ht="40.5" customHeight="1" x14ac:dyDescent="0.25">
      <c r="A168" s="11"/>
      <c r="B168" s="11"/>
      <c r="C168" s="451"/>
      <c r="D168" s="455"/>
      <c r="E168" s="458"/>
      <c r="F168" s="458"/>
      <c r="G168" s="13"/>
      <c r="H168" s="13"/>
    </row>
    <row r="169" spans="1:8" ht="40.5" customHeight="1" x14ac:dyDescent="0.25">
      <c r="A169" s="11"/>
      <c r="B169" s="11"/>
      <c r="C169" s="451"/>
      <c r="D169" s="451"/>
      <c r="E169" s="458"/>
      <c r="F169" s="458"/>
      <c r="G169" s="13"/>
      <c r="H169" s="13"/>
    </row>
    <row r="170" spans="1:8" ht="40.5" customHeight="1" x14ac:dyDescent="0.25">
      <c r="A170" s="11"/>
      <c r="B170" s="11"/>
      <c r="C170" s="451"/>
      <c r="D170" s="451"/>
      <c r="E170" s="458"/>
      <c r="F170" s="458"/>
      <c r="G170" s="13"/>
      <c r="H170" s="13"/>
    </row>
    <row r="171" spans="1:8" ht="40.5" customHeight="1" x14ac:dyDescent="0.25">
      <c r="A171" s="11"/>
      <c r="B171" s="11"/>
      <c r="C171" s="451"/>
      <c r="D171" s="451"/>
      <c r="E171" s="458"/>
      <c r="F171" s="458"/>
      <c r="G171" s="13"/>
      <c r="H171" s="13"/>
    </row>
    <row r="172" spans="1:8" ht="40.5" customHeight="1" x14ac:dyDescent="0.25">
      <c r="A172" s="11"/>
      <c r="B172" s="11"/>
      <c r="C172" s="451"/>
      <c r="D172" s="451"/>
      <c r="E172" s="458"/>
      <c r="F172" s="458"/>
      <c r="G172" s="13"/>
      <c r="H172" s="13"/>
    </row>
    <row r="173" spans="1:8" ht="40.5" customHeight="1" x14ac:dyDescent="0.25">
      <c r="A173" s="11"/>
      <c r="B173" s="11"/>
      <c r="C173" s="451"/>
      <c r="D173" s="451"/>
      <c r="E173" s="458"/>
      <c r="F173" s="458"/>
      <c r="G173" s="13"/>
      <c r="H173" s="13"/>
    </row>
    <row r="174" spans="1:8" ht="40.5" customHeight="1" x14ac:dyDescent="0.25">
      <c r="A174" s="11"/>
      <c r="B174" s="11"/>
      <c r="C174" s="451"/>
      <c r="D174" s="451"/>
      <c r="E174" s="458"/>
      <c r="F174" s="458"/>
      <c r="G174" s="13"/>
      <c r="H174" s="13"/>
    </row>
    <row r="175" spans="1:8" ht="40.5" customHeight="1" x14ac:dyDescent="0.25">
      <c r="A175" s="11"/>
      <c r="B175" s="11"/>
      <c r="C175" s="451"/>
      <c r="D175" s="451"/>
      <c r="E175" s="458"/>
      <c r="F175" s="458"/>
      <c r="G175" s="13"/>
      <c r="H175" s="13"/>
    </row>
    <row r="176" spans="1:8" ht="40.5" customHeight="1" x14ac:dyDescent="0.25">
      <c r="A176" s="11"/>
      <c r="B176" s="11"/>
      <c r="C176" s="451"/>
      <c r="D176" s="451"/>
      <c r="E176" s="458"/>
      <c r="F176" s="458"/>
      <c r="G176" s="13"/>
      <c r="H176" s="13"/>
    </row>
    <row r="177" spans="1:8" ht="40.5" customHeight="1" x14ac:dyDescent="0.25">
      <c r="A177" s="11"/>
      <c r="B177" s="11"/>
      <c r="C177" s="451"/>
      <c r="D177" s="451"/>
      <c r="E177" s="458"/>
      <c r="F177" s="458"/>
      <c r="G177" s="13"/>
      <c r="H177" s="13"/>
    </row>
    <row r="178" spans="1:8" ht="40.5" customHeight="1" x14ac:dyDescent="0.25">
      <c r="A178" s="11"/>
      <c r="B178" s="11"/>
      <c r="C178" s="451"/>
      <c r="D178" s="451"/>
      <c r="E178" s="458"/>
      <c r="F178" s="458"/>
      <c r="G178" s="13"/>
      <c r="H178" s="13"/>
    </row>
    <row r="179" spans="1:8" ht="40.5" customHeight="1" x14ac:dyDescent="0.25">
      <c r="A179" s="11"/>
      <c r="B179" s="11"/>
      <c r="C179" s="451"/>
      <c r="D179" s="451"/>
      <c r="E179" s="458"/>
      <c r="F179" s="458"/>
      <c r="G179" s="13"/>
      <c r="H179" s="13"/>
    </row>
    <row r="180" spans="1:8" ht="40.5" customHeight="1" x14ac:dyDescent="0.25">
      <c r="A180" s="11"/>
      <c r="B180" s="11"/>
      <c r="C180" s="451"/>
      <c r="D180" s="451"/>
      <c r="E180" s="458"/>
      <c r="F180" s="458"/>
      <c r="G180" s="13"/>
      <c r="H180" s="13"/>
    </row>
    <row r="181" spans="1:8" ht="40.5" customHeight="1" x14ac:dyDescent="0.25">
      <c r="A181" s="11"/>
      <c r="B181" s="11"/>
      <c r="C181" s="451"/>
      <c r="D181" s="451"/>
      <c r="E181" s="458"/>
      <c r="F181" s="458"/>
      <c r="G181" s="13"/>
      <c r="H181" s="13"/>
    </row>
    <row r="182" spans="1:8" ht="40.5" customHeight="1" x14ac:dyDescent="0.25">
      <c r="A182" s="11"/>
      <c r="B182" s="11"/>
      <c r="C182" s="451"/>
      <c r="D182" s="451"/>
      <c r="E182" s="458"/>
      <c r="F182" s="458"/>
      <c r="G182" s="13"/>
      <c r="H182" s="13"/>
    </row>
    <row r="183" spans="1:8" ht="40.5" customHeight="1" x14ac:dyDescent="0.25">
      <c r="A183" s="11"/>
      <c r="B183" s="11"/>
      <c r="C183" s="451"/>
      <c r="D183" s="451"/>
      <c r="E183" s="458"/>
      <c r="F183" s="458"/>
      <c r="G183" s="13"/>
      <c r="H183" s="13"/>
    </row>
    <row r="184" spans="1:8" ht="40.5" customHeight="1" x14ac:dyDescent="0.25">
      <c r="A184" s="11"/>
      <c r="B184" s="11"/>
      <c r="C184" s="451"/>
      <c r="D184" s="451"/>
      <c r="E184" s="458"/>
      <c r="F184" s="458"/>
      <c r="G184" s="13"/>
      <c r="H184" s="13"/>
    </row>
    <row r="185" spans="1:8" ht="40.5" customHeight="1" x14ac:dyDescent="0.25">
      <c r="A185" s="11"/>
      <c r="B185" s="11"/>
      <c r="C185" s="451"/>
      <c r="D185" s="451"/>
      <c r="E185" s="458"/>
      <c r="F185" s="458"/>
      <c r="G185" s="13"/>
      <c r="H185" s="13"/>
    </row>
    <row r="186" spans="1:8" ht="40.5" customHeight="1" x14ac:dyDescent="0.25">
      <c r="A186" s="11"/>
      <c r="B186" s="11"/>
      <c r="C186" s="451"/>
      <c r="D186" s="451"/>
      <c r="E186" s="458"/>
      <c r="F186" s="458"/>
      <c r="G186" s="13"/>
      <c r="H186" s="13"/>
    </row>
    <row r="187" spans="1:8" ht="40.5" customHeight="1" x14ac:dyDescent="0.25">
      <c r="A187" s="11"/>
      <c r="B187" s="11"/>
      <c r="C187" s="451"/>
      <c r="D187" s="451"/>
      <c r="E187" s="458"/>
      <c r="F187" s="458"/>
      <c r="G187" s="13"/>
      <c r="H187" s="13"/>
    </row>
    <row r="188" spans="1:8" ht="40.5" customHeight="1" x14ac:dyDescent="0.25">
      <c r="A188" s="11"/>
      <c r="B188" s="11"/>
      <c r="C188" s="451"/>
      <c r="D188" s="451"/>
      <c r="E188" s="458"/>
      <c r="F188" s="458"/>
      <c r="G188" s="13"/>
      <c r="H188" s="13"/>
    </row>
    <row r="189" spans="1:8" ht="40.5" customHeight="1" x14ac:dyDescent="0.25">
      <c r="A189" s="11"/>
      <c r="B189" s="11"/>
      <c r="C189" s="451"/>
      <c r="D189" s="451"/>
      <c r="E189" s="458"/>
      <c r="F189" s="458"/>
      <c r="G189" s="13"/>
      <c r="H189" s="13"/>
    </row>
    <row r="190" spans="1:8" ht="40.5" customHeight="1" x14ac:dyDescent="0.25">
      <c r="A190" s="11"/>
      <c r="B190" s="11"/>
      <c r="C190" s="451"/>
      <c r="D190" s="451"/>
      <c r="E190" s="458"/>
      <c r="F190" s="458"/>
      <c r="G190" s="13"/>
      <c r="H190" s="13"/>
    </row>
    <row r="191" spans="1:8" ht="40.5" customHeight="1" x14ac:dyDescent="0.25">
      <c r="A191" s="11"/>
      <c r="B191" s="11"/>
      <c r="C191" s="451"/>
      <c r="D191" s="451"/>
      <c r="E191" s="458"/>
      <c r="F191" s="458"/>
      <c r="G191" s="13"/>
      <c r="H191" s="13"/>
    </row>
    <row r="192" spans="1:8" ht="40.5" customHeight="1" x14ac:dyDescent="0.25">
      <c r="A192" s="11"/>
      <c r="B192" s="11"/>
      <c r="C192" s="451"/>
      <c r="D192" s="451"/>
      <c r="E192" s="458"/>
      <c r="F192" s="458"/>
      <c r="G192" s="13"/>
      <c r="H192" s="13"/>
    </row>
    <row r="193" spans="1:8" ht="40.5" customHeight="1" x14ac:dyDescent="0.25">
      <c r="A193" s="11"/>
      <c r="B193" s="11"/>
      <c r="C193" s="451"/>
      <c r="D193" s="451"/>
      <c r="E193" s="458"/>
      <c r="F193" s="458"/>
      <c r="G193" s="13"/>
      <c r="H193" s="13"/>
    </row>
    <row r="194" spans="1:8" ht="40.5" customHeight="1" x14ac:dyDescent="0.25">
      <c r="A194" s="11"/>
      <c r="B194" s="11"/>
      <c r="C194" s="451"/>
      <c r="D194" s="451"/>
      <c r="E194" s="458"/>
      <c r="F194" s="458"/>
      <c r="G194" s="13"/>
      <c r="H194" s="13"/>
    </row>
    <row r="195" spans="1:8" ht="40.5" customHeight="1" x14ac:dyDescent="0.25">
      <c r="A195" s="11"/>
      <c r="B195" s="11"/>
      <c r="C195" s="451"/>
      <c r="D195" s="451"/>
      <c r="E195" s="458"/>
      <c r="F195" s="458"/>
      <c r="G195" s="13"/>
      <c r="H195" s="13"/>
    </row>
    <row r="196" spans="1:8" ht="40.5" customHeight="1" x14ac:dyDescent="0.25">
      <c r="A196" s="11"/>
      <c r="B196" s="11"/>
      <c r="C196" s="451"/>
      <c r="D196" s="451"/>
      <c r="E196" s="458"/>
      <c r="F196" s="458"/>
      <c r="G196" s="13"/>
      <c r="H196" s="13"/>
    </row>
    <row r="197" spans="1:8" ht="40.5" customHeight="1" x14ac:dyDescent="0.25">
      <c r="A197" s="11"/>
      <c r="B197" s="11"/>
      <c r="C197" s="451"/>
      <c r="D197" s="451"/>
      <c r="E197" s="458"/>
      <c r="F197" s="458"/>
      <c r="G197" s="13"/>
      <c r="H197" s="13"/>
    </row>
    <row r="198" spans="1:8" ht="40.5" customHeight="1" x14ac:dyDescent="0.25">
      <c r="A198" s="11"/>
      <c r="B198" s="11"/>
      <c r="C198" s="451"/>
      <c r="D198" s="451"/>
      <c r="E198" s="458"/>
      <c r="F198" s="458"/>
      <c r="G198" s="13"/>
      <c r="H198" s="13"/>
    </row>
    <row r="199" spans="1:8" ht="40.5" customHeight="1" x14ac:dyDescent="0.25">
      <c r="A199" s="11"/>
      <c r="B199" s="11"/>
      <c r="C199" s="451"/>
      <c r="D199" s="451"/>
      <c r="E199" s="458"/>
      <c r="F199" s="458"/>
      <c r="G199" s="13"/>
      <c r="H199" s="13"/>
    </row>
    <row r="200" spans="1:8" ht="40.5" customHeight="1" x14ac:dyDescent="0.25">
      <c r="A200" s="11"/>
      <c r="B200" s="11"/>
      <c r="C200" s="451"/>
      <c r="D200" s="451"/>
      <c r="E200" s="458"/>
      <c r="F200" s="458"/>
      <c r="G200" s="13"/>
      <c r="H200" s="13"/>
    </row>
    <row r="201" spans="1:8" ht="40.5" customHeight="1" x14ac:dyDescent="0.25">
      <c r="A201" s="11"/>
      <c r="B201" s="11"/>
      <c r="C201" s="451"/>
      <c r="D201" s="451"/>
      <c r="E201" s="458"/>
      <c r="F201" s="458"/>
      <c r="G201" s="13"/>
      <c r="H201" s="13"/>
    </row>
    <row r="202" spans="1:8" ht="40.5" customHeight="1" x14ac:dyDescent="0.25">
      <c r="A202" s="11"/>
      <c r="B202" s="11"/>
      <c r="C202" s="451"/>
      <c r="D202" s="451"/>
      <c r="E202" s="458"/>
      <c r="F202" s="458"/>
      <c r="G202" s="13"/>
      <c r="H202" s="13"/>
    </row>
    <row r="203" spans="1:8" ht="40.5" customHeight="1" x14ac:dyDescent="0.25">
      <c r="A203" s="11"/>
      <c r="B203" s="11"/>
      <c r="C203" s="451"/>
      <c r="D203" s="451"/>
      <c r="E203" s="458"/>
      <c r="F203" s="458"/>
      <c r="G203" s="13"/>
      <c r="H203" s="13"/>
    </row>
    <row r="204" spans="1:8" ht="40.5" customHeight="1" x14ac:dyDescent="0.25">
      <c r="A204" s="11"/>
      <c r="B204" s="11"/>
      <c r="C204" s="451"/>
      <c r="D204" s="451"/>
      <c r="E204" s="458"/>
      <c r="F204" s="458"/>
      <c r="G204" s="13"/>
      <c r="H204" s="13"/>
    </row>
    <row r="205" spans="1:8" ht="40.5" customHeight="1" x14ac:dyDescent="0.25">
      <c r="A205" s="11"/>
      <c r="B205" s="11"/>
      <c r="C205" s="451"/>
      <c r="D205" s="451"/>
      <c r="E205" s="458"/>
      <c r="F205" s="458"/>
      <c r="G205" s="13"/>
      <c r="H205" s="13"/>
    </row>
    <row r="206" spans="1:8" ht="40.5" customHeight="1" x14ac:dyDescent="0.25">
      <c r="A206" s="11"/>
      <c r="B206" s="11"/>
      <c r="C206" s="451"/>
      <c r="D206" s="451"/>
      <c r="E206" s="458"/>
      <c r="F206" s="458"/>
      <c r="G206" s="13"/>
      <c r="H206" s="13"/>
    </row>
    <row r="207" spans="1:8" ht="40.5" customHeight="1" x14ac:dyDescent="0.25">
      <c r="A207" s="11"/>
      <c r="B207" s="11"/>
      <c r="C207" s="451"/>
      <c r="D207" s="451"/>
      <c r="E207" s="458"/>
      <c r="F207" s="458"/>
      <c r="G207" s="13"/>
      <c r="H207" s="13"/>
    </row>
    <row r="208" spans="1:8" ht="40.5" customHeight="1" x14ac:dyDescent="0.25">
      <c r="A208" s="11"/>
      <c r="B208" s="11"/>
      <c r="C208" s="451"/>
      <c r="D208" s="451"/>
      <c r="E208" s="458"/>
      <c r="F208" s="458"/>
      <c r="G208" s="13"/>
      <c r="H208" s="13"/>
    </row>
    <row r="209" spans="1:8" ht="40.5" customHeight="1" x14ac:dyDescent="0.25">
      <c r="A209" s="11"/>
      <c r="B209" s="11"/>
      <c r="C209" s="451"/>
      <c r="D209" s="451"/>
      <c r="E209" s="458"/>
      <c r="F209" s="458"/>
      <c r="G209" s="13"/>
      <c r="H209" s="13"/>
    </row>
    <row r="210" spans="1:8" ht="40.5" customHeight="1" x14ac:dyDescent="0.25">
      <c r="A210" s="11"/>
      <c r="B210" s="11"/>
      <c r="C210" s="451"/>
      <c r="D210" s="451"/>
      <c r="E210" s="458"/>
      <c r="F210" s="458"/>
      <c r="G210" s="13"/>
      <c r="H210" s="13"/>
    </row>
    <row r="211" spans="1:8" ht="40.5" customHeight="1" x14ac:dyDescent="0.25">
      <c r="A211" s="11"/>
      <c r="B211" s="11"/>
      <c r="C211" s="451"/>
      <c r="D211" s="451"/>
      <c r="E211" s="458"/>
      <c r="F211" s="458"/>
      <c r="G211" s="13"/>
      <c r="H211" s="13"/>
    </row>
    <row r="212" spans="1:8" ht="40.5" customHeight="1" x14ac:dyDescent="0.25">
      <c r="A212" s="11"/>
      <c r="B212" s="11"/>
      <c r="C212" s="451"/>
      <c r="D212" s="451"/>
      <c r="E212" s="458"/>
      <c r="F212" s="458"/>
      <c r="G212" s="13"/>
      <c r="H212" s="13"/>
    </row>
    <row r="213" spans="1:8" ht="40.5" customHeight="1" x14ac:dyDescent="0.25">
      <c r="A213" s="11"/>
      <c r="B213" s="11"/>
      <c r="C213" s="451"/>
      <c r="D213" s="451"/>
      <c r="E213" s="458"/>
      <c r="F213" s="458"/>
      <c r="G213" s="13"/>
      <c r="H213" s="13"/>
    </row>
    <row r="214" spans="1:8" ht="40.5" customHeight="1" x14ac:dyDescent="0.25">
      <c r="A214" s="11"/>
      <c r="B214" s="11"/>
      <c r="C214" s="451"/>
      <c r="D214" s="451"/>
      <c r="E214" s="458"/>
      <c r="F214" s="458"/>
      <c r="G214" s="13"/>
      <c r="H214" s="13"/>
    </row>
    <row r="215" spans="1:8" ht="40.5" customHeight="1" x14ac:dyDescent="0.25">
      <c r="A215" s="11"/>
      <c r="B215" s="11"/>
      <c r="C215" s="451"/>
      <c r="D215" s="451"/>
      <c r="E215" s="458"/>
      <c r="F215" s="458"/>
      <c r="G215" s="13"/>
      <c r="H215" s="13"/>
    </row>
    <row r="216" spans="1:8" ht="40.5" customHeight="1" x14ac:dyDescent="0.25">
      <c r="A216" s="11"/>
      <c r="B216" s="11"/>
      <c r="C216" s="451"/>
      <c r="D216" s="451"/>
      <c r="E216" s="458"/>
      <c r="F216" s="458"/>
      <c r="G216" s="13"/>
      <c r="H216" s="13"/>
    </row>
    <row r="217" spans="1:8" ht="40.5" customHeight="1" x14ac:dyDescent="0.25">
      <c r="A217" s="11"/>
      <c r="B217" s="11"/>
      <c r="C217" s="451"/>
      <c r="D217" s="451"/>
      <c r="E217" s="458"/>
      <c r="F217" s="458"/>
      <c r="G217" s="13"/>
      <c r="H217" s="13"/>
    </row>
    <row r="218" spans="1:8" ht="40.5" customHeight="1" x14ac:dyDescent="0.25">
      <c r="A218" s="11"/>
      <c r="B218" s="11"/>
      <c r="C218" s="451"/>
      <c r="D218" s="451"/>
      <c r="E218" s="458"/>
      <c r="F218" s="458"/>
      <c r="G218" s="13"/>
      <c r="H218" s="13"/>
    </row>
    <row r="219" spans="1:8" ht="40.5" customHeight="1" x14ac:dyDescent="0.25">
      <c r="A219" s="11"/>
      <c r="B219" s="11"/>
      <c r="C219" s="451"/>
      <c r="D219" s="451"/>
      <c r="E219" s="458"/>
      <c r="F219" s="458"/>
      <c r="G219" s="13"/>
      <c r="H219" s="13"/>
    </row>
    <row r="220" spans="1:8" ht="40.5" customHeight="1" x14ac:dyDescent="0.25">
      <c r="A220" s="11"/>
      <c r="B220" s="11"/>
      <c r="C220" s="451"/>
      <c r="D220" s="451"/>
      <c r="E220" s="458"/>
      <c r="F220" s="458"/>
      <c r="G220" s="13"/>
      <c r="H220" s="13"/>
    </row>
    <row r="221" spans="1:8" ht="40.5" customHeight="1" x14ac:dyDescent="0.25">
      <c r="A221" s="11"/>
      <c r="B221" s="11"/>
      <c r="C221" s="451"/>
      <c r="D221" s="451"/>
      <c r="E221" s="458"/>
      <c r="F221" s="458"/>
      <c r="G221" s="13"/>
      <c r="H221" s="13"/>
    </row>
    <row r="222" spans="1:8" ht="40.5" customHeight="1" x14ac:dyDescent="0.25">
      <c r="A222" s="11"/>
      <c r="B222" s="11"/>
      <c r="C222" s="451"/>
      <c r="D222" s="451"/>
      <c r="E222" s="458"/>
      <c r="F222" s="458"/>
      <c r="G222" s="13"/>
      <c r="H222" s="13"/>
    </row>
    <row r="223" spans="1:8" ht="40.5" customHeight="1" x14ac:dyDescent="0.25">
      <c r="A223" s="11"/>
      <c r="B223" s="11"/>
      <c r="C223" s="451"/>
      <c r="D223" s="451"/>
      <c r="E223" s="458"/>
      <c r="F223" s="458"/>
      <c r="G223" s="13"/>
      <c r="H223" s="13"/>
    </row>
    <row r="224" spans="1:8" ht="40.5" customHeight="1" x14ac:dyDescent="0.25">
      <c r="A224" s="11"/>
      <c r="B224" s="11"/>
      <c r="C224" s="451"/>
      <c r="D224" s="451"/>
      <c r="E224" s="458"/>
      <c r="F224" s="458"/>
      <c r="G224" s="13"/>
      <c r="H224" s="13"/>
    </row>
    <row r="225" spans="1:8" ht="40.5" customHeight="1" x14ac:dyDescent="0.25">
      <c r="A225" s="11"/>
      <c r="B225" s="11"/>
      <c r="C225" s="451"/>
      <c r="D225" s="451"/>
      <c r="E225" s="458"/>
      <c r="F225" s="458"/>
      <c r="G225" s="13"/>
      <c r="H225" s="13"/>
    </row>
    <row r="226" spans="1:8" ht="40.5" customHeight="1" x14ac:dyDescent="0.25">
      <c r="A226" s="11"/>
      <c r="B226" s="11"/>
      <c r="C226" s="451"/>
      <c r="D226" s="451"/>
      <c r="E226" s="458"/>
      <c r="F226" s="458"/>
      <c r="G226" s="13"/>
      <c r="H226" s="13"/>
    </row>
    <row r="227" spans="1:8" ht="40.5" customHeight="1" x14ac:dyDescent="0.25">
      <c r="A227" s="11"/>
      <c r="B227" s="11"/>
      <c r="C227" s="451"/>
      <c r="D227" s="451"/>
      <c r="E227" s="458"/>
      <c r="F227" s="458"/>
      <c r="G227" s="13"/>
      <c r="H227" s="13"/>
    </row>
    <row r="228" spans="1:8" ht="40.5" customHeight="1" x14ac:dyDescent="0.25">
      <c r="A228" s="11"/>
      <c r="B228" s="11"/>
      <c r="C228" s="451"/>
      <c r="D228" s="451"/>
      <c r="E228" s="458"/>
      <c r="F228" s="458"/>
      <c r="G228" s="13"/>
      <c r="H228" s="13"/>
    </row>
    <row r="229" spans="1:8" ht="40.5" customHeight="1" x14ac:dyDescent="0.25">
      <c r="A229" s="11"/>
      <c r="B229" s="11"/>
      <c r="C229" s="451"/>
      <c r="D229" s="451"/>
      <c r="E229" s="458"/>
      <c r="F229" s="458"/>
      <c r="G229" s="13"/>
      <c r="H229" s="13"/>
    </row>
    <row r="230" spans="1:8" ht="40.5" customHeight="1" x14ac:dyDescent="0.25">
      <c r="A230" s="11"/>
      <c r="B230" s="11"/>
      <c r="C230" s="451"/>
      <c r="D230" s="451"/>
      <c r="E230" s="458"/>
      <c r="F230" s="458"/>
      <c r="G230" s="13"/>
      <c r="H230" s="13"/>
    </row>
    <row r="231" spans="1:8" ht="40.5" customHeight="1" x14ac:dyDescent="0.25">
      <c r="A231" s="11"/>
      <c r="B231" s="11"/>
      <c r="C231" s="451"/>
      <c r="D231" s="451"/>
      <c r="E231" s="458"/>
      <c r="F231" s="458"/>
      <c r="G231" s="13"/>
      <c r="H231" s="13"/>
    </row>
    <row r="232" spans="1:8" ht="40.5" customHeight="1" x14ac:dyDescent="0.25">
      <c r="A232" s="11"/>
      <c r="B232" s="11"/>
      <c r="C232" s="451"/>
      <c r="D232" s="451"/>
      <c r="E232" s="458"/>
      <c r="F232" s="458"/>
      <c r="G232" s="13"/>
      <c r="H232" s="13"/>
    </row>
    <row r="233" spans="1:8" ht="40.5" customHeight="1" x14ac:dyDescent="0.25">
      <c r="A233" s="11"/>
      <c r="B233" s="11"/>
      <c r="C233" s="451"/>
      <c r="D233" s="451"/>
      <c r="E233" s="458"/>
      <c r="F233" s="458"/>
      <c r="G233" s="13"/>
      <c r="H233" s="13"/>
    </row>
    <row r="234" spans="1:8" ht="40.5" customHeight="1" x14ac:dyDescent="0.25">
      <c r="A234" s="11"/>
      <c r="B234" s="11"/>
      <c r="C234" s="451"/>
      <c r="D234" s="451"/>
      <c r="E234" s="458"/>
      <c r="F234" s="458"/>
      <c r="G234" s="13"/>
      <c r="H234" s="13"/>
    </row>
    <row r="235" spans="1:8" ht="40.5" customHeight="1" x14ac:dyDescent="0.25">
      <c r="A235" s="11"/>
      <c r="B235" s="11"/>
      <c r="C235" s="451"/>
      <c r="D235" s="451"/>
      <c r="E235" s="458"/>
      <c r="F235" s="458"/>
      <c r="G235" s="13"/>
      <c r="H235" s="13"/>
    </row>
    <row r="236" spans="1:8" ht="40.5" customHeight="1" x14ac:dyDescent="0.25">
      <c r="A236" s="11"/>
      <c r="B236" s="11"/>
      <c r="C236" s="451"/>
      <c r="D236" s="451"/>
      <c r="E236" s="458"/>
      <c r="F236" s="458"/>
      <c r="G236" s="13"/>
      <c r="H236" s="13"/>
    </row>
    <row r="237" spans="1:8" ht="40.5" customHeight="1" x14ac:dyDescent="0.25">
      <c r="A237" s="11"/>
      <c r="B237" s="11"/>
      <c r="C237" s="451"/>
      <c r="D237" s="451"/>
      <c r="E237" s="458"/>
      <c r="F237" s="458"/>
      <c r="G237" s="13"/>
      <c r="H237" s="13"/>
    </row>
    <row r="238" spans="1:8" ht="40.5" customHeight="1" x14ac:dyDescent="0.25">
      <c r="A238" s="11"/>
      <c r="B238" s="11"/>
      <c r="C238" s="451"/>
      <c r="D238" s="451"/>
      <c r="E238" s="458"/>
      <c r="F238" s="458"/>
      <c r="G238" s="13"/>
      <c r="H238" s="13"/>
    </row>
    <row r="239" spans="1:8" ht="40.5" customHeight="1" x14ac:dyDescent="0.25">
      <c r="A239" s="11"/>
      <c r="B239" s="11"/>
      <c r="C239" s="451"/>
      <c r="D239" s="451"/>
      <c r="E239" s="458"/>
      <c r="F239" s="458"/>
      <c r="G239" s="13"/>
      <c r="H239" s="13"/>
    </row>
    <row r="240" spans="1:8" ht="40.5" customHeight="1" x14ac:dyDescent="0.25">
      <c r="A240" s="11"/>
      <c r="B240" s="11"/>
      <c r="C240" s="451"/>
      <c r="D240" s="451"/>
      <c r="E240" s="458"/>
      <c r="F240" s="458"/>
      <c r="G240" s="13"/>
      <c r="H240" s="13"/>
    </row>
    <row r="241" spans="1:8" ht="40.5" customHeight="1" x14ac:dyDescent="0.25">
      <c r="A241" s="11"/>
      <c r="B241" s="11"/>
      <c r="C241" s="451"/>
      <c r="D241" s="451"/>
      <c r="E241" s="458"/>
      <c r="F241" s="458"/>
      <c r="G241" s="13"/>
      <c r="H241" s="13"/>
    </row>
    <row r="242" spans="1:8" ht="40.5" customHeight="1" x14ac:dyDescent="0.25">
      <c r="A242" s="11"/>
      <c r="B242" s="11"/>
      <c r="C242" s="451"/>
      <c r="D242" s="451"/>
      <c r="E242" s="458"/>
      <c r="F242" s="458"/>
      <c r="G242" s="13"/>
      <c r="H242" s="13"/>
    </row>
    <row r="243" spans="1:8" ht="40.5" customHeight="1" x14ac:dyDescent="0.25">
      <c r="A243" s="11"/>
      <c r="B243" s="11"/>
      <c r="C243" s="451"/>
      <c r="D243" s="451"/>
      <c r="E243" s="458"/>
      <c r="F243" s="458"/>
      <c r="G243" s="13"/>
      <c r="H243" s="13"/>
    </row>
    <row r="244" spans="1:8" ht="40.5" customHeight="1" x14ac:dyDescent="0.25">
      <c r="A244" s="11"/>
      <c r="B244" s="11"/>
      <c r="C244" s="451"/>
      <c r="D244" s="451"/>
      <c r="E244" s="458"/>
      <c r="F244" s="458"/>
      <c r="G244" s="13"/>
      <c r="H244" s="13"/>
    </row>
    <row r="245" spans="1:8" ht="40.5" customHeight="1" x14ac:dyDescent="0.25">
      <c r="A245" s="11"/>
      <c r="B245" s="11"/>
      <c r="C245" s="451"/>
      <c r="D245" s="451"/>
      <c r="E245" s="458"/>
      <c r="F245" s="458"/>
      <c r="G245" s="13"/>
      <c r="H245" s="13"/>
    </row>
    <row r="246" spans="1:8" ht="40.5" customHeight="1" x14ac:dyDescent="0.25">
      <c r="A246" s="11"/>
      <c r="B246" s="11"/>
      <c r="C246" s="451"/>
      <c r="D246" s="451"/>
      <c r="E246" s="458"/>
      <c r="F246" s="458"/>
      <c r="G246" s="13"/>
      <c r="H246" s="13"/>
    </row>
    <row r="247" spans="1:8" ht="40.5" customHeight="1" x14ac:dyDescent="0.25">
      <c r="A247" s="11"/>
      <c r="B247" s="11"/>
      <c r="C247" s="451"/>
      <c r="D247" s="451"/>
      <c r="E247" s="458"/>
      <c r="F247" s="458"/>
      <c r="G247" s="13"/>
      <c r="H247" s="13"/>
    </row>
    <row r="248" spans="1:8" ht="40.5" customHeight="1" x14ac:dyDescent="0.25">
      <c r="A248" s="11"/>
      <c r="B248" s="11"/>
      <c r="C248" s="451"/>
      <c r="D248" s="451"/>
      <c r="E248" s="458"/>
      <c r="F248" s="458"/>
      <c r="G248" s="13"/>
      <c r="H248" s="13"/>
    </row>
    <row r="249" spans="1:8" ht="40.5" customHeight="1" x14ac:dyDescent="0.25">
      <c r="A249" s="11"/>
      <c r="B249" s="11"/>
      <c r="C249" s="451"/>
      <c r="D249" s="451"/>
      <c r="E249" s="458"/>
      <c r="F249" s="458"/>
      <c r="G249" s="13"/>
      <c r="H249" s="13"/>
    </row>
    <row r="250" spans="1:8" ht="40.5" customHeight="1" x14ac:dyDescent="0.25">
      <c r="A250" s="11"/>
      <c r="B250" s="11"/>
      <c r="C250" s="451"/>
      <c r="D250" s="451"/>
      <c r="E250" s="458"/>
      <c r="F250" s="458"/>
      <c r="G250" s="13"/>
      <c r="H250" s="13"/>
    </row>
    <row r="251" spans="1:8" ht="40.5" customHeight="1" x14ac:dyDescent="0.25">
      <c r="A251" s="11"/>
      <c r="B251" s="11"/>
      <c r="C251" s="451"/>
      <c r="D251" s="451"/>
      <c r="E251" s="458"/>
      <c r="F251" s="458"/>
      <c r="G251" s="13"/>
      <c r="H251" s="13"/>
    </row>
    <row r="252" spans="1:8" ht="40.5" customHeight="1" x14ac:dyDescent="0.25">
      <c r="A252" s="11"/>
      <c r="B252" s="11"/>
      <c r="C252" s="451"/>
      <c r="D252" s="451"/>
      <c r="E252" s="458"/>
      <c r="F252" s="458"/>
      <c r="G252" s="13"/>
      <c r="H252" s="13"/>
    </row>
    <row r="253" spans="1:8" ht="40.5" customHeight="1" x14ac:dyDescent="0.25">
      <c r="A253" s="11"/>
      <c r="B253" s="11"/>
      <c r="C253" s="451"/>
      <c r="D253" s="451"/>
      <c r="E253" s="458"/>
      <c r="F253" s="458"/>
      <c r="G253" s="13"/>
      <c r="H253" s="13"/>
    </row>
    <row r="254" spans="1:8" ht="40.5" customHeight="1" x14ac:dyDescent="0.25">
      <c r="A254" s="11"/>
      <c r="B254" s="11"/>
      <c r="C254" s="451"/>
      <c r="D254" s="451"/>
      <c r="E254" s="458"/>
      <c r="F254" s="458"/>
      <c r="G254" s="13"/>
      <c r="H254" s="13"/>
    </row>
    <row r="255" spans="1:8" ht="40.5" customHeight="1" x14ac:dyDescent="0.25">
      <c r="A255" s="11"/>
      <c r="B255" s="11"/>
      <c r="C255" s="451"/>
      <c r="D255" s="451"/>
      <c r="E255" s="458"/>
      <c r="F255" s="458"/>
      <c r="G255" s="13"/>
      <c r="H255" s="13"/>
    </row>
    <row r="256" spans="1:8" ht="40.5" customHeight="1" x14ac:dyDescent="0.25">
      <c r="A256" s="11"/>
      <c r="B256" s="11"/>
      <c r="C256" s="451"/>
      <c r="D256" s="451"/>
      <c r="E256" s="458"/>
      <c r="F256" s="458"/>
      <c r="G256" s="13"/>
      <c r="H256" s="13"/>
    </row>
    <row r="257" spans="1:8" ht="40.5" customHeight="1" x14ac:dyDescent="0.25">
      <c r="A257" s="11"/>
      <c r="B257" s="11"/>
      <c r="C257" s="451"/>
      <c r="D257" s="451"/>
      <c r="E257" s="458"/>
      <c r="F257" s="458"/>
      <c r="G257" s="13"/>
      <c r="H257" s="13"/>
    </row>
    <row r="258" spans="1:8" ht="40.5" customHeight="1" x14ac:dyDescent="0.25">
      <c r="A258" s="11"/>
      <c r="B258" s="11"/>
      <c r="C258" s="451"/>
      <c r="D258" s="451"/>
      <c r="E258" s="458"/>
      <c r="F258" s="458"/>
      <c r="G258" s="13"/>
      <c r="H258" s="13"/>
    </row>
    <row r="259" spans="1:8" ht="40.5" customHeight="1" x14ac:dyDescent="0.25">
      <c r="A259" s="11"/>
      <c r="B259" s="11"/>
      <c r="C259" s="451"/>
      <c r="D259" s="451"/>
      <c r="E259" s="458"/>
      <c r="F259" s="458"/>
      <c r="G259" s="13"/>
      <c r="H259" s="13"/>
    </row>
    <row r="260" spans="1:8" ht="40.5" customHeight="1" x14ac:dyDescent="0.25">
      <c r="A260" s="11"/>
      <c r="B260" s="11"/>
      <c r="C260" s="451"/>
      <c r="D260" s="451"/>
      <c r="E260" s="458"/>
      <c r="F260" s="458"/>
      <c r="G260" s="13"/>
      <c r="H260" s="13"/>
    </row>
    <row r="261" spans="1:8" ht="40.5" customHeight="1" x14ac:dyDescent="0.25">
      <c r="A261" s="11"/>
      <c r="B261" s="11"/>
      <c r="C261" s="451"/>
      <c r="D261" s="451"/>
      <c r="E261" s="458"/>
      <c r="F261" s="458"/>
      <c r="G261" s="13"/>
      <c r="H261" s="13"/>
    </row>
    <row r="262" spans="1:8" ht="40.5" customHeight="1" x14ac:dyDescent="0.25">
      <c r="A262" s="11"/>
      <c r="B262" s="11"/>
      <c r="C262" s="451"/>
      <c r="D262" s="451"/>
      <c r="E262" s="458"/>
      <c r="F262" s="458"/>
      <c r="G262" s="13"/>
      <c r="H262" s="13"/>
    </row>
    <row r="263" spans="1:8" ht="40.5" customHeight="1" x14ac:dyDescent="0.25">
      <c r="A263" s="11"/>
      <c r="B263" s="11"/>
      <c r="C263" s="451"/>
      <c r="D263" s="451"/>
      <c r="E263" s="458"/>
      <c r="F263" s="458"/>
      <c r="G263" s="13"/>
      <c r="H263" s="13"/>
    </row>
    <row r="264" spans="1:8" ht="40.5" customHeight="1" x14ac:dyDescent="0.25">
      <c r="A264" s="11"/>
      <c r="B264" s="11"/>
      <c r="C264" s="451"/>
      <c r="D264" s="451"/>
      <c r="E264" s="458"/>
      <c r="F264" s="458"/>
      <c r="G264" s="13"/>
      <c r="H264" s="13"/>
    </row>
    <row r="265" spans="1:8" ht="40.5" customHeight="1" x14ac:dyDescent="0.25">
      <c r="A265" s="11"/>
      <c r="B265" s="11"/>
      <c r="C265" s="451"/>
      <c r="D265" s="451"/>
      <c r="E265" s="458"/>
      <c r="F265" s="458"/>
      <c r="G265" s="13"/>
      <c r="H265" s="13"/>
    </row>
    <row r="266" spans="1:8" ht="40.5" customHeight="1" x14ac:dyDescent="0.25">
      <c r="A266" s="11"/>
      <c r="B266" s="11"/>
      <c r="C266" s="451"/>
      <c r="D266" s="451"/>
      <c r="E266" s="458"/>
      <c r="F266" s="458"/>
      <c r="G266" s="13"/>
      <c r="H266" s="13"/>
    </row>
    <row r="267" spans="1:8" ht="40.5" customHeight="1" x14ac:dyDescent="0.25">
      <c r="A267" s="11"/>
      <c r="B267" s="11"/>
      <c r="C267" s="451"/>
      <c r="D267" s="451"/>
      <c r="E267" s="458"/>
      <c r="F267" s="458"/>
      <c r="G267" s="13"/>
      <c r="H267" s="13"/>
    </row>
    <row r="268" spans="1:8" ht="40.5" customHeight="1" x14ac:dyDescent="0.25">
      <c r="A268" s="11"/>
      <c r="B268" s="11"/>
      <c r="C268" s="451"/>
      <c r="D268" s="451"/>
      <c r="E268" s="458"/>
      <c r="F268" s="458"/>
      <c r="G268" s="13"/>
      <c r="H268" s="13"/>
    </row>
    <row r="269" spans="1:8" ht="40.5" customHeight="1" x14ac:dyDescent="0.25">
      <c r="A269" s="11"/>
      <c r="B269" s="11"/>
      <c r="C269" s="451"/>
      <c r="D269" s="451"/>
      <c r="E269" s="458"/>
      <c r="F269" s="458"/>
      <c r="G269" s="13"/>
      <c r="H269" s="13"/>
    </row>
    <row r="270" spans="1:8" ht="40.5" customHeight="1" x14ac:dyDescent="0.25">
      <c r="A270" s="11"/>
      <c r="B270" s="11"/>
      <c r="C270" s="451"/>
      <c r="D270" s="451"/>
      <c r="E270" s="458"/>
      <c r="F270" s="458"/>
      <c r="G270" s="13"/>
      <c r="H270" s="13"/>
    </row>
    <row r="271" spans="1:8" ht="40.5" customHeight="1" x14ac:dyDescent="0.25">
      <c r="A271" s="11"/>
      <c r="B271" s="11"/>
      <c r="C271" s="451"/>
      <c r="D271" s="451"/>
      <c r="E271" s="458"/>
      <c r="F271" s="458"/>
      <c r="G271" s="13"/>
      <c r="H271" s="13"/>
    </row>
    <row r="272" spans="1:8" ht="40.5" customHeight="1" x14ac:dyDescent="0.25">
      <c r="A272" s="11"/>
      <c r="B272" s="11"/>
      <c r="C272" s="451"/>
      <c r="D272" s="451"/>
      <c r="E272" s="458"/>
      <c r="F272" s="458"/>
      <c r="G272" s="13"/>
      <c r="H272" s="13"/>
    </row>
    <row r="273" spans="1:8" ht="40.5" customHeight="1" x14ac:dyDescent="0.25">
      <c r="A273" s="11"/>
      <c r="B273" s="11"/>
      <c r="C273" s="451"/>
      <c r="D273" s="451"/>
      <c r="E273" s="458"/>
      <c r="F273" s="458"/>
      <c r="G273" s="13"/>
      <c r="H273" s="13"/>
    </row>
    <row r="274" spans="1:8" ht="40.5" customHeight="1" x14ac:dyDescent="0.25">
      <c r="A274" s="11"/>
      <c r="B274" s="11"/>
      <c r="C274" s="451"/>
      <c r="D274" s="451"/>
      <c r="E274" s="458"/>
      <c r="F274" s="458"/>
      <c r="G274" s="13"/>
      <c r="H274" s="13"/>
    </row>
    <row r="275" spans="1:8" ht="40.5" customHeight="1" x14ac:dyDescent="0.25">
      <c r="A275" s="11"/>
      <c r="B275" s="11"/>
      <c r="C275" s="451"/>
      <c r="D275" s="451"/>
      <c r="E275" s="458"/>
      <c r="F275" s="458"/>
      <c r="G275" s="13"/>
      <c r="H275" s="13"/>
    </row>
    <row r="276" spans="1:8" ht="40.5" customHeight="1" x14ac:dyDescent="0.25">
      <c r="A276" s="11"/>
      <c r="B276" s="11"/>
      <c r="C276" s="451"/>
      <c r="D276" s="451"/>
      <c r="E276" s="458"/>
      <c r="F276" s="458"/>
      <c r="G276" s="13"/>
      <c r="H276" s="13"/>
    </row>
    <row r="277" spans="1:8" ht="40.5" customHeight="1" x14ac:dyDescent="0.25">
      <c r="A277" s="11"/>
      <c r="B277" s="11"/>
      <c r="C277" s="451"/>
      <c r="D277" s="451"/>
      <c r="E277" s="458"/>
      <c r="F277" s="458"/>
      <c r="G277" s="13"/>
      <c r="H277" s="13"/>
    </row>
    <row r="278" spans="1:8" ht="40.5" customHeight="1" x14ac:dyDescent="0.25">
      <c r="A278" s="11"/>
      <c r="B278" s="11"/>
      <c r="C278" s="451"/>
      <c r="D278" s="451"/>
      <c r="E278" s="458"/>
      <c r="F278" s="458"/>
      <c r="G278" s="13"/>
      <c r="H278" s="13"/>
    </row>
    <row r="279" spans="1:8" ht="40.5" customHeight="1" x14ac:dyDescent="0.25">
      <c r="A279" s="11"/>
      <c r="B279" s="11"/>
      <c r="C279" s="451"/>
      <c r="D279" s="451"/>
      <c r="E279" s="458"/>
      <c r="F279" s="458"/>
      <c r="G279" s="13"/>
      <c r="H279" s="13"/>
    </row>
    <row r="280" spans="1:8" ht="40.5" customHeight="1" x14ac:dyDescent="0.25">
      <c r="A280" s="11"/>
      <c r="B280" s="11"/>
      <c r="C280" s="451"/>
      <c r="D280" s="451"/>
      <c r="E280" s="458"/>
      <c r="F280" s="458"/>
      <c r="G280" s="13"/>
      <c r="H280" s="13"/>
    </row>
    <row r="281" spans="1:8" ht="40.5" customHeight="1" x14ac:dyDescent="0.25">
      <c r="A281" s="11"/>
      <c r="B281" s="11"/>
      <c r="C281" s="451"/>
      <c r="D281" s="451"/>
      <c r="E281" s="458"/>
      <c r="F281" s="458"/>
      <c r="G281" s="13"/>
      <c r="H281" s="13"/>
    </row>
    <row r="282" spans="1:8" ht="40.5" customHeight="1" x14ac:dyDescent="0.25">
      <c r="A282" s="11"/>
      <c r="B282" s="11"/>
      <c r="C282" s="451"/>
      <c r="D282" s="451"/>
      <c r="E282" s="458"/>
      <c r="F282" s="458"/>
      <c r="G282" s="13"/>
      <c r="H282" s="13"/>
    </row>
    <row r="283" spans="1:8" ht="40.5" customHeight="1" x14ac:dyDescent="0.25">
      <c r="A283" s="11"/>
      <c r="B283" s="11"/>
      <c r="C283" s="451"/>
      <c r="D283" s="451"/>
      <c r="E283" s="458"/>
      <c r="F283" s="458"/>
      <c r="G283" s="13"/>
      <c r="H283" s="13"/>
    </row>
    <row r="284" spans="1:8" ht="40.5" customHeight="1" x14ac:dyDescent="0.25">
      <c r="A284" s="11"/>
      <c r="B284" s="11"/>
      <c r="C284" s="451"/>
      <c r="D284" s="451"/>
      <c r="E284" s="458"/>
      <c r="F284" s="458"/>
      <c r="G284" s="13"/>
      <c r="H284" s="13"/>
    </row>
    <row r="285" spans="1:8" ht="40.5" customHeight="1" x14ac:dyDescent="0.25">
      <c r="A285" s="11"/>
      <c r="B285" s="11"/>
      <c r="C285" s="451"/>
      <c r="D285" s="451"/>
      <c r="E285" s="458"/>
      <c r="F285" s="458"/>
      <c r="G285" s="13"/>
      <c r="H285" s="13"/>
    </row>
    <row r="286" spans="1:8" ht="40.5" customHeight="1" x14ac:dyDescent="0.25">
      <c r="A286" s="11"/>
      <c r="B286" s="11"/>
      <c r="C286" s="451"/>
      <c r="D286" s="451"/>
      <c r="E286" s="458"/>
      <c r="F286" s="458"/>
      <c r="G286" s="13"/>
      <c r="H286" s="13"/>
    </row>
    <row r="287" spans="1:8" ht="40.5" customHeight="1" x14ac:dyDescent="0.25">
      <c r="A287" s="11"/>
      <c r="B287" s="11"/>
      <c r="C287" s="451"/>
      <c r="D287" s="451"/>
      <c r="E287" s="458"/>
      <c r="F287" s="458"/>
      <c r="G287" s="13"/>
      <c r="H287" s="13"/>
    </row>
    <row r="288" spans="1:8" ht="40.5" customHeight="1" x14ac:dyDescent="0.25">
      <c r="A288" s="11"/>
      <c r="B288" s="11"/>
      <c r="C288" s="451"/>
      <c r="D288" s="451"/>
      <c r="E288" s="458"/>
      <c r="F288" s="458"/>
      <c r="G288" s="13"/>
      <c r="H288" s="13"/>
    </row>
    <row r="289" spans="1:8" ht="40.5" customHeight="1" x14ac:dyDescent="0.25">
      <c r="A289" s="11"/>
      <c r="B289" s="11"/>
      <c r="C289" s="451"/>
      <c r="D289" s="451"/>
      <c r="E289" s="458"/>
      <c r="F289" s="458"/>
      <c r="G289" s="13"/>
      <c r="H289" s="13"/>
    </row>
    <row r="290" spans="1:8" ht="40.5" customHeight="1" x14ac:dyDescent="0.25">
      <c r="A290" s="11"/>
      <c r="B290" s="11"/>
      <c r="C290" s="451"/>
      <c r="D290" s="451"/>
      <c r="E290" s="458"/>
      <c r="F290" s="458"/>
      <c r="G290" s="13"/>
      <c r="H290" s="13"/>
    </row>
    <row r="291" spans="1:8" ht="40.5" customHeight="1" x14ac:dyDescent="0.25">
      <c r="A291" s="11"/>
      <c r="B291" s="11"/>
      <c r="C291" s="451"/>
      <c r="D291" s="451"/>
      <c r="E291" s="458"/>
      <c r="F291" s="458"/>
      <c r="G291" s="13"/>
      <c r="H291" s="13"/>
    </row>
    <row r="292" spans="1:8" ht="40.5" customHeight="1" x14ac:dyDescent="0.25">
      <c r="A292" s="11"/>
      <c r="B292" s="11"/>
      <c r="C292" s="451"/>
      <c r="D292" s="451"/>
      <c r="E292" s="458"/>
      <c r="F292" s="458"/>
      <c r="G292" s="13"/>
      <c r="H292" s="13"/>
    </row>
    <row r="293" spans="1:8" ht="40.5" customHeight="1" x14ac:dyDescent="0.25">
      <c r="A293" s="11"/>
      <c r="B293" s="11"/>
      <c r="C293" s="451"/>
      <c r="D293" s="451"/>
      <c r="E293" s="458"/>
      <c r="F293" s="458"/>
      <c r="G293" s="13"/>
      <c r="H293" s="13"/>
    </row>
    <row r="294" spans="1:8" ht="40.5" customHeight="1" x14ac:dyDescent="0.25">
      <c r="A294" s="11"/>
      <c r="B294" s="11"/>
      <c r="C294" s="451"/>
      <c r="D294" s="451"/>
      <c r="E294" s="458"/>
      <c r="F294" s="458"/>
      <c r="G294" s="13"/>
      <c r="H294" s="13"/>
    </row>
    <row r="295" spans="1:8" ht="40.5" customHeight="1" x14ac:dyDescent="0.25">
      <c r="A295" s="11"/>
      <c r="B295" s="11"/>
      <c r="C295" s="451"/>
      <c r="D295" s="451"/>
      <c r="E295" s="458"/>
      <c r="F295" s="458"/>
      <c r="G295" s="13"/>
      <c r="H295" s="13"/>
    </row>
    <row r="296" spans="1:8" ht="40.5" customHeight="1" x14ac:dyDescent="0.25">
      <c r="A296" s="11"/>
      <c r="B296" s="11"/>
      <c r="C296" s="451"/>
      <c r="D296" s="451"/>
      <c r="E296" s="458"/>
      <c r="F296" s="458"/>
      <c r="G296" s="13"/>
      <c r="H296" s="13"/>
    </row>
    <row r="297" spans="1:8" ht="40.5" customHeight="1" x14ac:dyDescent="0.25">
      <c r="A297" s="11"/>
      <c r="B297" s="11"/>
      <c r="C297" s="451"/>
      <c r="D297" s="451"/>
      <c r="E297" s="458"/>
      <c r="F297" s="458"/>
      <c r="G297" s="13"/>
      <c r="H297" s="13"/>
    </row>
    <row r="298" spans="1:8" ht="40.5" customHeight="1" x14ac:dyDescent="0.25">
      <c r="A298" s="11"/>
      <c r="B298" s="11"/>
      <c r="C298" s="451"/>
      <c r="D298" s="451"/>
      <c r="E298" s="458"/>
      <c r="F298" s="458"/>
      <c r="G298" s="13"/>
      <c r="H298" s="13"/>
    </row>
    <row r="299" spans="1:8" ht="40.5" customHeight="1" x14ac:dyDescent="0.25">
      <c r="A299" s="11"/>
      <c r="B299" s="11"/>
      <c r="C299" s="451"/>
      <c r="D299" s="451"/>
      <c r="E299" s="458"/>
      <c r="F299" s="458"/>
      <c r="G299" s="13"/>
      <c r="H299" s="13"/>
    </row>
    <row r="300" spans="1:8" ht="40.5" customHeight="1" x14ac:dyDescent="0.25">
      <c r="A300" s="11"/>
      <c r="B300" s="11"/>
      <c r="C300" s="451"/>
      <c r="D300" s="451"/>
      <c r="E300" s="458"/>
      <c r="F300" s="458"/>
      <c r="G300" s="13"/>
      <c r="H300" s="13"/>
    </row>
    <row r="301" spans="1:8" ht="40.5" customHeight="1" x14ac:dyDescent="0.25">
      <c r="A301" s="11"/>
      <c r="B301" s="11"/>
      <c r="C301" s="451"/>
      <c r="D301" s="451"/>
      <c r="E301" s="458"/>
      <c r="F301" s="458"/>
      <c r="G301" s="13"/>
      <c r="H301" s="13"/>
    </row>
    <row r="302" spans="1:8" ht="40.5" customHeight="1" x14ac:dyDescent="0.25">
      <c r="A302" s="11"/>
      <c r="B302" s="11"/>
      <c r="C302" s="451"/>
      <c r="D302" s="451"/>
      <c r="E302" s="458"/>
      <c r="F302" s="458"/>
      <c r="G302" s="13"/>
      <c r="H302" s="13"/>
    </row>
    <row r="303" spans="1:8" ht="40.5" customHeight="1" x14ac:dyDescent="0.25">
      <c r="A303" s="11"/>
      <c r="B303" s="11"/>
      <c r="C303" s="451"/>
      <c r="D303" s="451"/>
      <c r="E303" s="458"/>
      <c r="F303" s="458"/>
      <c r="G303" s="13"/>
      <c r="H303" s="13"/>
    </row>
    <row r="304" spans="1:8" ht="40.5" customHeight="1" x14ac:dyDescent="0.25">
      <c r="A304" s="11"/>
      <c r="B304" s="11"/>
      <c r="C304" s="451"/>
      <c r="D304" s="451"/>
      <c r="E304" s="458"/>
      <c r="F304" s="458"/>
      <c r="G304" s="13"/>
      <c r="H304" s="13"/>
    </row>
    <row r="305" spans="1:8" ht="40.5" customHeight="1" x14ac:dyDescent="0.25">
      <c r="A305" s="11"/>
      <c r="B305" s="11"/>
      <c r="C305" s="451"/>
      <c r="D305" s="451"/>
      <c r="E305" s="458"/>
      <c r="F305" s="458"/>
      <c r="G305" s="13"/>
      <c r="H305" s="13"/>
    </row>
    <row r="306" spans="1:8" ht="40.5" customHeight="1" x14ac:dyDescent="0.25">
      <c r="A306" s="11"/>
      <c r="B306" s="11"/>
      <c r="C306" s="451"/>
      <c r="D306" s="451"/>
      <c r="E306" s="458"/>
      <c r="F306" s="458"/>
      <c r="G306" s="13"/>
      <c r="H306" s="13"/>
    </row>
    <row r="307" spans="1:8" ht="40.5" customHeight="1" x14ac:dyDescent="0.25">
      <c r="A307" s="11"/>
      <c r="B307" s="11"/>
      <c r="C307" s="451"/>
      <c r="D307" s="451"/>
      <c r="E307" s="458"/>
      <c r="F307" s="458"/>
      <c r="G307" s="13"/>
      <c r="H307" s="13"/>
    </row>
    <row r="308" spans="1:8" ht="40.5" customHeight="1" x14ac:dyDescent="0.25">
      <c r="A308" s="11"/>
      <c r="B308" s="11"/>
      <c r="C308" s="451"/>
      <c r="D308" s="451"/>
      <c r="E308" s="458"/>
      <c r="F308" s="458"/>
      <c r="G308" s="13"/>
      <c r="H308" s="13"/>
    </row>
    <row r="309" spans="1:8" ht="40.5" customHeight="1" x14ac:dyDescent="0.25">
      <c r="A309" s="11"/>
      <c r="B309" s="11"/>
      <c r="C309" s="451"/>
      <c r="D309" s="451"/>
      <c r="E309" s="458"/>
      <c r="F309" s="458"/>
      <c r="G309" s="13"/>
      <c r="H309" s="13"/>
    </row>
    <row r="310" spans="1:8" ht="40.5" customHeight="1" x14ac:dyDescent="0.25">
      <c r="A310" s="11"/>
      <c r="B310" s="11"/>
      <c r="C310" s="451"/>
      <c r="D310" s="451"/>
      <c r="E310" s="458"/>
      <c r="F310" s="458"/>
      <c r="G310" s="13"/>
      <c r="H310" s="13"/>
    </row>
    <row r="311" spans="1:8" ht="40.5" customHeight="1" x14ac:dyDescent="0.25">
      <c r="A311" s="11"/>
      <c r="B311" s="11"/>
      <c r="C311" s="451"/>
      <c r="D311" s="451"/>
      <c r="E311" s="458"/>
      <c r="F311" s="458"/>
      <c r="G311" s="13"/>
      <c r="H311" s="13"/>
    </row>
    <row r="312" spans="1:8" ht="40.5" customHeight="1" x14ac:dyDescent="0.25">
      <c r="A312" s="11"/>
      <c r="B312" s="11"/>
      <c r="C312" s="451"/>
      <c r="D312" s="451"/>
      <c r="E312" s="458"/>
      <c r="F312" s="458"/>
      <c r="G312" s="13"/>
      <c r="H312" s="13"/>
    </row>
    <row r="313" spans="1:8" ht="40.5" customHeight="1" x14ac:dyDescent="0.25">
      <c r="A313" s="11"/>
      <c r="B313" s="11"/>
      <c r="C313" s="451"/>
      <c r="D313" s="451"/>
      <c r="E313" s="458"/>
      <c r="F313" s="458"/>
      <c r="G313" s="13"/>
      <c r="H313" s="13"/>
    </row>
    <row r="314" spans="1:8" ht="40.5" customHeight="1" x14ac:dyDescent="0.25">
      <c r="A314" s="11"/>
      <c r="B314" s="11"/>
      <c r="C314" s="451"/>
      <c r="D314" s="451"/>
      <c r="E314" s="458"/>
      <c r="F314" s="458"/>
      <c r="G314" s="13"/>
      <c r="H314" s="13"/>
    </row>
    <row r="315" spans="1:8" ht="40.5" customHeight="1" x14ac:dyDescent="0.25">
      <c r="A315" s="11"/>
      <c r="B315" s="11"/>
      <c r="C315" s="451"/>
      <c r="D315" s="451"/>
      <c r="E315" s="458"/>
      <c r="F315" s="458"/>
      <c r="G315" s="13"/>
      <c r="H315" s="13"/>
    </row>
    <row r="316" spans="1:8" ht="40.5" customHeight="1" x14ac:dyDescent="0.25">
      <c r="A316" s="11"/>
      <c r="B316" s="11"/>
      <c r="C316" s="451"/>
      <c r="D316" s="451"/>
      <c r="E316" s="458"/>
      <c r="F316" s="458"/>
      <c r="G316" s="13"/>
      <c r="H316" s="13"/>
    </row>
    <row r="317" spans="1:8" ht="40.5" customHeight="1" x14ac:dyDescent="0.25">
      <c r="A317" s="11"/>
      <c r="B317" s="11"/>
      <c r="C317" s="451"/>
      <c r="D317" s="451"/>
      <c r="E317" s="458"/>
      <c r="F317" s="458"/>
      <c r="G317" s="13"/>
      <c r="H317" s="13"/>
    </row>
    <row r="318" spans="1:8" ht="40.5" customHeight="1" x14ac:dyDescent="0.25">
      <c r="A318" s="11"/>
      <c r="B318" s="11"/>
      <c r="C318" s="451"/>
      <c r="D318" s="451"/>
      <c r="E318" s="458"/>
      <c r="F318" s="458"/>
      <c r="G318" s="13"/>
      <c r="H318" s="13"/>
    </row>
    <row r="319" spans="1:8" ht="40.5" customHeight="1" x14ac:dyDescent="0.25">
      <c r="A319" s="11"/>
      <c r="B319" s="11"/>
      <c r="C319" s="451"/>
      <c r="D319" s="451"/>
      <c r="E319" s="458"/>
      <c r="F319" s="458"/>
      <c r="G319" s="13"/>
      <c r="H319" s="13"/>
    </row>
    <row r="320" spans="1:8" ht="40.5" customHeight="1" x14ac:dyDescent="0.25">
      <c r="A320" s="11"/>
      <c r="B320" s="11"/>
      <c r="C320" s="451"/>
      <c r="D320" s="451"/>
      <c r="E320" s="458"/>
      <c r="F320" s="458"/>
      <c r="G320" s="13"/>
      <c r="H320" s="13"/>
    </row>
    <row r="321" spans="1:8" ht="40.5" customHeight="1" x14ac:dyDescent="0.25">
      <c r="A321" s="11"/>
      <c r="B321" s="11"/>
      <c r="C321" s="451"/>
      <c r="D321" s="451"/>
      <c r="E321" s="458"/>
      <c r="F321" s="458"/>
      <c r="G321" s="13"/>
      <c r="H321" s="13"/>
    </row>
    <row r="322" spans="1:8" ht="40.5" customHeight="1" x14ac:dyDescent="0.25">
      <c r="A322" s="11"/>
      <c r="B322" s="11"/>
      <c r="C322" s="451"/>
      <c r="D322" s="451"/>
      <c r="E322" s="458"/>
      <c r="F322" s="458"/>
      <c r="G322" s="13"/>
      <c r="H322" s="13"/>
    </row>
    <row r="323" spans="1:8" ht="40.5" customHeight="1" x14ac:dyDescent="0.25">
      <c r="A323" s="11"/>
      <c r="B323" s="11"/>
      <c r="C323" s="451"/>
      <c r="D323" s="451"/>
      <c r="E323" s="458"/>
      <c r="F323" s="458"/>
      <c r="G323" s="13"/>
      <c r="H323" s="13"/>
    </row>
    <row r="324" spans="1:8" ht="40.5" customHeight="1" x14ac:dyDescent="0.25">
      <c r="A324" s="11"/>
      <c r="B324" s="11"/>
      <c r="C324" s="451"/>
      <c r="D324" s="451"/>
      <c r="E324" s="458"/>
      <c r="F324" s="458"/>
      <c r="G324" s="13"/>
      <c r="H324" s="13"/>
    </row>
    <row r="325" spans="1:8" ht="40.5" customHeight="1" x14ac:dyDescent="0.25">
      <c r="A325" s="11"/>
      <c r="B325" s="11"/>
      <c r="C325" s="451"/>
      <c r="D325" s="451"/>
      <c r="E325" s="458"/>
      <c r="F325" s="458"/>
      <c r="G325" s="13"/>
      <c r="H325" s="13"/>
    </row>
    <row r="326" spans="1:8" ht="40.5" customHeight="1" x14ac:dyDescent="0.25">
      <c r="A326" s="11"/>
      <c r="B326" s="11"/>
      <c r="C326" s="451"/>
      <c r="D326" s="451"/>
      <c r="E326" s="458"/>
      <c r="F326" s="458"/>
      <c r="G326" s="13"/>
      <c r="H326" s="13"/>
    </row>
    <row r="327" spans="1:8" ht="40.5" customHeight="1" x14ac:dyDescent="0.25">
      <c r="A327" s="11"/>
      <c r="B327" s="11"/>
      <c r="C327" s="451"/>
      <c r="D327" s="451"/>
      <c r="E327" s="458"/>
      <c r="F327" s="458"/>
      <c r="G327" s="13"/>
      <c r="H327" s="13"/>
    </row>
    <row r="328" spans="1:8" ht="40.5" customHeight="1" x14ac:dyDescent="0.25">
      <c r="A328" s="11"/>
      <c r="B328" s="11"/>
      <c r="C328" s="451"/>
      <c r="D328" s="451"/>
      <c r="E328" s="458"/>
      <c r="F328" s="458"/>
      <c r="G328" s="13"/>
      <c r="H328" s="13"/>
    </row>
    <row r="329" spans="1:8" ht="40.5" customHeight="1" x14ac:dyDescent="0.25">
      <c r="A329" s="11"/>
      <c r="B329" s="11"/>
      <c r="C329" s="451"/>
      <c r="D329" s="451"/>
      <c r="E329" s="458"/>
      <c r="F329" s="458"/>
      <c r="G329" s="13"/>
      <c r="H329" s="13"/>
    </row>
    <row r="330" spans="1:8" ht="40.5" customHeight="1" x14ac:dyDescent="0.25">
      <c r="A330" s="11"/>
      <c r="B330" s="11"/>
      <c r="C330" s="451"/>
      <c r="D330" s="451"/>
      <c r="E330" s="458"/>
      <c r="F330" s="458"/>
      <c r="G330" s="13"/>
      <c r="H330" s="13"/>
    </row>
    <row r="331" spans="1:8" ht="40.5" customHeight="1" x14ac:dyDescent="0.25">
      <c r="A331" s="11"/>
      <c r="B331" s="11"/>
      <c r="C331" s="451"/>
      <c r="D331" s="451"/>
      <c r="E331" s="458"/>
      <c r="F331" s="458"/>
      <c r="G331" s="13"/>
      <c r="H331" s="13"/>
    </row>
    <row r="332" spans="1:8" ht="40.5" customHeight="1" x14ac:dyDescent="0.25">
      <c r="A332" s="11"/>
      <c r="B332" s="11"/>
      <c r="C332" s="451"/>
      <c r="D332" s="451"/>
      <c r="E332" s="458"/>
      <c r="F332" s="458"/>
      <c r="G332" s="13"/>
      <c r="H332" s="13"/>
    </row>
    <row r="333" spans="1:8" ht="40.5" customHeight="1" x14ac:dyDescent="0.25">
      <c r="A333" s="11"/>
      <c r="B333" s="11"/>
      <c r="C333" s="451"/>
      <c r="D333" s="451"/>
      <c r="E333" s="458"/>
      <c r="F333" s="458"/>
      <c r="G333" s="13"/>
      <c r="H333" s="13"/>
    </row>
    <row r="334" spans="1:8" ht="40.5" customHeight="1" x14ac:dyDescent="0.25">
      <c r="A334" s="11"/>
      <c r="B334" s="11"/>
      <c r="C334" s="451"/>
      <c r="D334" s="451"/>
      <c r="E334" s="458"/>
      <c r="F334" s="458"/>
      <c r="G334" s="13"/>
      <c r="H334" s="13"/>
    </row>
    <row r="335" spans="1:8" ht="40.5" customHeight="1" x14ac:dyDescent="0.25">
      <c r="A335" s="11"/>
      <c r="B335" s="11"/>
      <c r="C335" s="451"/>
      <c r="D335" s="451"/>
      <c r="E335" s="458"/>
      <c r="F335" s="458"/>
      <c r="G335" s="13"/>
      <c r="H335" s="13"/>
    </row>
    <row r="336" spans="1:8" ht="40.5" customHeight="1" x14ac:dyDescent="0.25">
      <c r="A336" s="11"/>
      <c r="B336" s="11"/>
      <c r="C336" s="451"/>
      <c r="D336" s="451"/>
      <c r="E336" s="458"/>
      <c r="F336" s="458"/>
      <c r="G336" s="13"/>
      <c r="H336" s="13"/>
    </row>
    <row r="337" spans="1:8" ht="40.5" customHeight="1" x14ac:dyDescent="0.25">
      <c r="A337" s="11"/>
      <c r="B337" s="11"/>
      <c r="C337" s="451"/>
      <c r="D337" s="451"/>
      <c r="E337" s="458"/>
      <c r="F337" s="458"/>
      <c r="G337" s="13"/>
      <c r="H337" s="13"/>
    </row>
    <row r="338" spans="1:8" ht="40.5" customHeight="1" x14ac:dyDescent="0.25">
      <c r="A338" s="11"/>
      <c r="B338" s="11"/>
      <c r="C338" s="451"/>
      <c r="D338" s="451"/>
      <c r="E338" s="458"/>
      <c r="F338" s="458"/>
      <c r="G338" s="13"/>
      <c r="H338" s="13"/>
    </row>
    <row r="339" spans="1:8" ht="40.5" customHeight="1" x14ac:dyDescent="0.25">
      <c r="A339" s="11"/>
      <c r="B339" s="11"/>
      <c r="C339" s="451"/>
      <c r="D339" s="451"/>
      <c r="E339" s="458"/>
      <c r="F339" s="458"/>
      <c r="G339" s="13"/>
      <c r="H339" s="13"/>
    </row>
    <row r="340" spans="1:8" ht="40.5" customHeight="1" x14ac:dyDescent="0.25">
      <c r="A340" s="11"/>
      <c r="B340" s="11"/>
      <c r="C340" s="451"/>
      <c r="D340" s="451"/>
      <c r="E340" s="458"/>
      <c r="F340" s="458"/>
      <c r="G340" s="13"/>
      <c r="H340" s="13"/>
    </row>
    <row r="341" spans="1:8" ht="40.5" customHeight="1" x14ac:dyDescent="0.25">
      <c r="A341" s="11"/>
      <c r="B341" s="11"/>
      <c r="C341" s="451"/>
      <c r="D341" s="451"/>
      <c r="E341" s="458"/>
      <c r="F341" s="458"/>
      <c r="G341" s="13"/>
      <c r="H341" s="13"/>
    </row>
    <row r="342" spans="1:8" ht="40.5" customHeight="1" x14ac:dyDescent="0.25">
      <c r="A342" s="11"/>
      <c r="B342" s="11"/>
      <c r="C342" s="451"/>
      <c r="D342" s="451"/>
      <c r="E342" s="458"/>
      <c r="F342" s="458"/>
      <c r="G342" s="13"/>
      <c r="H342" s="13"/>
    </row>
    <row r="343" spans="1:8" ht="40.5" customHeight="1" x14ac:dyDescent="0.25">
      <c r="A343" s="11"/>
      <c r="B343" s="11"/>
      <c r="C343" s="451"/>
      <c r="D343" s="451"/>
      <c r="E343" s="458"/>
      <c r="F343" s="458"/>
      <c r="G343" s="13"/>
      <c r="H343" s="13"/>
    </row>
    <row r="344" spans="1:8" ht="40.5" customHeight="1" x14ac:dyDescent="0.25">
      <c r="A344" s="11"/>
      <c r="B344" s="11"/>
      <c r="C344" s="451"/>
      <c r="D344" s="451"/>
      <c r="E344" s="458"/>
      <c r="F344" s="458"/>
      <c r="G344" s="13"/>
      <c r="H344" s="13"/>
    </row>
    <row r="345" spans="1:8" ht="40.5" customHeight="1" x14ac:dyDescent="0.25">
      <c r="A345" s="11"/>
      <c r="B345" s="11"/>
      <c r="C345" s="451"/>
      <c r="D345" s="451"/>
      <c r="E345" s="458"/>
      <c r="F345" s="458"/>
      <c r="G345" s="13"/>
      <c r="H345" s="13"/>
    </row>
    <row r="346" spans="1:8" ht="40.5" customHeight="1" x14ac:dyDescent="0.25">
      <c r="A346" s="11"/>
      <c r="B346" s="11"/>
      <c r="C346" s="451"/>
      <c r="D346" s="451"/>
      <c r="E346" s="458"/>
      <c r="F346" s="458"/>
      <c r="G346" s="13"/>
      <c r="H346" s="13"/>
    </row>
    <row r="347" spans="1:8" ht="40.5" customHeight="1" x14ac:dyDescent="0.25">
      <c r="A347" s="11"/>
      <c r="B347" s="11"/>
      <c r="C347" s="451"/>
      <c r="D347" s="451"/>
      <c r="E347" s="458"/>
      <c r="F347" s="458"/>
      <c r="G347" s="13"/>
      <c r="H347" s="13"/>
    </row>
    <row r="348" spans="1:8" ht="40.5" customHeight="1" x14ac:dyDescent="0.25">
      <c r="A348" s="11"/>
      <c r="B348" s="11"/>
      <c r="C348" s="451"/>
      <c r="D348" s="451"/>
      <c r="E348" s="458"/>
      <c r="F348" s="458"/>
      <c r="G348" s="13"/>
      <c r="H348" s="13"/>
    </row>
    <row r="349" spans="1:8" ht="40.5" customHeight="1" x14ac:dyDescent="0.25">
      <c r="A349" s="11"/>
      <c r="B349" s="11"/>
      <c r="C349" s="451"/>
      <c r="D349" s="451"/>
      <c r="E349" s="458"/>
      <c r="F349" s="458"/>
      <c r="G349" s="13"/>
      <c r="H349" s="13"/>
    </row>
    <row r="350" spans="1:8" ht="40.5" customHeight="1" x14ac:dyDescent="0.25">
      <c r="A350" s="11"/>
      <c r="B350" s="11"/>
      <c r="C350" s="451"/>
      <c r="D350" s="451"/>
      <c r="E350" s="458"/>
      <c r="F350" s="458"/>
      <c r="G350" s="13"/>
      <c r="H350" s="13"/>
    </row>
    <row r="351" spans="1:8" ht="40.5" customHeight="1" x14ac:dyDescent="0.25">
      <c r="A351" s="11"/>
      <c r="B351" s="11"/>
      <c r="C351" s="451"/>
      <c r="D351" s="451"/>
      <c r="E351" s="458"/>
      <c r="F351" s="458"/>
      <c r="G351" s="13"/>
      <c r="H351" s="13"/>
    </row>
    <row r="352" spans="1:8" ht="40.5" customHeight="1" x14ac:dyDescent="0.25">
      <c r="A352" s="11"/>
      <c r="B352" s="11"/>
      <c r="C352" s="451"/>
      <c r="D352" s="451"/>
      <c r="E352" s="458"/>
      <c r="F352" s="458"/>
      <c r="G352" s="13"/>
      <c r="H352" s="13"/>
    </row>
    <row r="353" spans="1:8" ht="40.5" customHeight="1" x14ac:dyDescent="0.25">
      <c r="A353" s="11"/>
      <c r="B353" s="11"/>
      <c r="C353" s="451"/>
      <c r="D353" s="451"/>
      <c r="E353" s="458"/>
      <c r="F353" s="458"/>
      <c r="G353" s="13"/>
      <c r="H353" s="13"/>
    </row>
    <row r="354" spans="1:8" ht="40.5" customHeight="1" x14ac:dyDescent="0.25">
      <c r="A354" s="11"/>
      <c r="B354" s="11"/>
      <c r="C354" s="451"/>
      <c r="D354" s="451"/>
      <c r="E354" s="458"/>
      <c r="F354" s="458"/>
      <c r="G354" s="13"/>
      <c r="H354" s="13"/>
    </row>
    <row r="355" spans="1:8" ht="40.5" customHeight="1" x14ac:dyDescent="0.25">
      <c r="A355" s="11"/>
      <c r="B355" s="11"/>
      <c r="C355" s="451"/>
      <c r="D355" s="451"/>
      <c r="E355" s="458"/>
      <c r="F355" s="458"/>
      <c r="G355" s="13"/>
      <c r="H355" s="13"/>
    </row>
    <row r="356" spans="1:8" ht="40.5" customHeight="1" x14ac:dyDescent="0.25">
      <c r="A356" s="11"/>
      <c r="B356" s="11"/>
      <c r="C356" s="451"/>
      <c r="D356" s="451"/>
      <c r="E356" s="458"/>
      <c r="F356" s="458"/>
      <c r="G356" s="13"/>
      <c r="H356" s="13"/>
    </row>
    <row r="357" spans="1:8" ht="40.5" customHeight="1" x14ac:dyDescent="0.25">
      <c r="A357" s="11"/>
      <c r="B357" s="11"/>
      <c r="C357" s="451"/>
      <c r="D357" s="451"/>
      <c r="E357" s="458"/>
      <c r="F357" s="458"/>
      <c r="G357" s="13"/>
      <c r="H357" s="13"/>
    </row>
    <row r="358" spans="1:8" ht="40.5" customHeight="1" x14ac:dyDescent="0.25">
      <c r="A358" s="11"/>
      <c r="B358" s="11"/>
      <c r="C358" s="451"/>
      <c r="D358" s="451"/>
      <c r="E358" s="458"/>
      <c r="F358" s="458"/>
      <c r="G358" s="13"/>
      <c r="H358" s="13"/>
    </row>
    <row r="359" spans="1:8" ht="40.5" customHeight="1" x14ac:dyDescent="0.25">
      <c r="A359" s="11"/>
      <c r="B359" s="11"/>
      <c r="C359" s="451"/>
      <c r="D359" s="451"/>
      <c r="E359" s="458"/>
      <c r="F359" s="458"/>
      <c r="G359" s="13"/>
      <c r="H359" s="13"/>
    </row>
    <row r="360" spans="1:8" ht="40.5" customHeight="1" x14ac:dyDescent="0.25">
      <c r="A360" s="11"/>
      <c r="B360" s="11"/>
      <c r="C360" s="451"/>
      <c r="D360" s="451"/>
      <c r="E360" s="458"/>
      <c r="F360" s="458"/>
      <c r="G360" s="13"/>
      <c r="H360" s="13"/>
    </row>
    <row r="361" spans="1:8" ht="40.5" customHeight="1" x14ac:dyDescent="0.25">
      <c r="A361" s="11"/>
      <c r="B361" s="11"/>
      <c r="C361" s="451"/>
      <c r="D361" s="451"/>
      <c r="E361" s="458"/>
      <c r="F361" s="458"/>
      <c r="G361" s="13"/>
      <c r="H361" s="13"/>
    </row>
    <row r="362" spans="1:8" ht="40.5" customHeight="1" x14ac:dyDescent="0.25">
      <c r="A362" s="11"/>
      <c r="B362" s="11"/>
      <c r="C362" s="451"/>
      <c r="D362" s="451"/>
      <c r="E362" s="458"/>
      <c r="F362" s="458"/>
      <c r="G362" s="13"/>
      <c r="H362" s="13"/>
    </row>
    <row r="363" spans="1:8" ht="40.5" customHeight="1" x14ac:dyDescent="0.25">
      <c r="A363" s="11"/>
      <c r="B363" s="11"/>
      <c r="C363" s="451"/>
      <c r="D363" s="451"/>
      <c r="E363" s="458"/>
      <c r="F363" s="458"/>
      <c r="G363" s="13"/>
      <c r="H363" s="13"/>
    </row>
    <row r="364" spans="1:8" ht="40.5" customHeight="1" x14ac:dyDescent="0.25">
      <c r="A364" s="11"/>
      <c r="B364" s="11"/>
      <c r="C364" s="451"/>
      <c r="D364" s="451"/>
      <c r="E364" s="458"/>
      <c r="F364" s="458"/>
      <c r="G364" s="13"/>
      <c r="H364" s="13"/>
    </row>
    <row r="365" spans="1:8" ht="40.5" customHeight="1" x14ac:dyDescent="0.25">
      <c r="A365" s="11"/>
      <c r="B365" s="11"/>
      <c r="C365" s="451"/>
      <c r="D365" s="451"/>
      <c r="E365" s="458"/>
      <c r="F365" s="458"/>
      <c r="G365" s="13"/>
      <c r="H365" s="13"/>
    </row>
    <row r="366" spans="1:8" ht="40.5" customHeight="1" x14ac:dyDescent="0.25">
      <c r="A366" s="11"/>
      <c r="B366" s="11"/>
      <c r="C366" s="451"/>
      <c r="D366" s="451"/>
      <c r="E366" s="458"/>
      <c r="F366" s="458"/>
      <c r="G366" s="13"/>
      <c r="H366" s="13"/>
    </row>
    <row r="367" spans="1:8" ht="40.5" customHeight="1" x14ac:dyDescent="0.25">
      <c r="A367" s="11"/>
      <c r="B367" s="11"/>
      <c r="C367" s="451"/>
      <c r="D367" s="451"/>
      <c r="E367" s="458"/>
      <c r="F367" s="458"/>
      <c r="G367" s="13"/>
      <c r="H367" s="13"/>
    </row>
    <row r="368" spans="1:8" ht="40.5" customHeight="1" x14ac:dyDescent="0.25">
      <c r="A368" s="11"/>
      <c r="B368" s="11"/>
      <c r="C368" s="451"/>
      <c r="D368" s="451"/>
      <c r="E368" s="458"/>
      <c r="F368" s="458"/>
      <c r="G368" s="13"/>
      <c r="H368" s="13"/>
    </row>
    <row r="369" spans="1:8" ht="40.5" customHeight="1" x14ac:dyDescent="0.25">
      <c r="A369" s="11"/>
      <c r="B369" s="11"/>
      <c r="C369" s="451"/>
      <c r="D369" s="451"/>
      <c r="E369" s="458"/>
      <c r="F369" s="458"/>
      <c r="G369" s="13"/>
      <c r="H369" s="13"/>
    </row>
    <row r="370" spans="1:8" ht="40.5" customHeight="1" x14ac:dyDescent="0.25">
      <c r="A370" s="11"/>
      <c r="B370" s="11"/>
      <c r="C370" s="451"/>
      <c r="D370" s="451"/>
      <c r="E370" s="458"/>
      <c r="F370" s="458"/>
      <c r="G370" s="13"/>
      <c r="H370" s="13"/>
    </row>
    <row r="371" spans="1:8" ht="40.5" customHeight="1" x14ac:dyDescent="0.25">
      <c r="A371" s="11"/>
      <c r="B371" s="11"/>
      <c r="C371" s="451"/>
      <c r="D371" s="451"/>
      <c r="E371" s="458"/>
      <c r="F371" s="458"/>
      <c r="G371" s="13"/>
      <c r="H371" s="13"/>
    </row>
    <row r="372" spans="1:8" ht="40.5" customHeight="1" x14ac:dyDescent="0.25">
      <c r="A372" s="11"/>
      <c r="B372" s="11"/>
      <c r="C372" s="451"/>
      <c r="D372" s="451"/>
      <c r="E372" s="458"/>
      <c r="F372" s="458"/>
      <c r="G372" s="13"/>
      <c r="H372" s="13"/>
    </row>
    <row r="373" spans="1:8" ht="40.5" customHeight="1" x14ac:dyDescent="0.25">
      <c r="A373" s="11"/>
      <c r="B373" s="11"/>
      <c r="C373" s="451"/>
      <c r="D373" s="451"/>
      <c r="E373" s="458"/>
      <c r="F373" s="458"/>
      <c r="G373" s="13"/>
      <c r="H373" s="13"/>
    </row>
    <row r="374" spans="1:8" ht="40.5" customHeight="1" x14ac:dyDescent="0.25">
      <c r="A374" s="11"/>
      <c r="B374" s="11"/>
      <c r="C374" s="451"/>
      <c r="D374" s="451"/>
      <c r="E374" s="458"/>
      <c r="F374" s="458"/>
      <c r="G374" s="13"/>
      <c r="H374" s="13"/>
    </row>
    <row r="375" spans="1:8" ht="40.5" customHeight="1" x14ac:dyDescent="0.25">
      <c r="A375" s="11"/>
      <c r="B375" s="11"/>
      <c r="C375" s="451"/>
      <c r="D375" s="451"/>
      <c r="E375" s="458"/>
      <c r="F375" s="458"/>
      <c r="G375" s="13"/>
      <c r="H375" s="13"/>
    </row>
    <row r="376" spans="1:8" ht="40.5" customHeight="1" x14ac:dyDescent="0.25">
      <c r="A376" s="11"/>
      <c r="B376" s="11"/>
      <c r="C376" s="451"/>
      <c r="D376" s="451"/>
      <c r="E376" s="458"/>
      <c r="F376" s="458"/>
      <c r="G376" s="13"/>
      <c r="H376" s="13"/>
    </row>
    <row r="377" spans="1:8" ht="40.5" customHeight="1" x14ac:dyDescent="0.25">
      <c r="A377" s="11"/>
      <c r="B377" s="11"/>
      <c r="C377" s="451"/>
      <c r="D377" s="451"/>
      <c r="E377" s="458"/>
      <c r="F377" s="458"/>
      <c r="G377" s="13"/>
      <c r="H377" s="13"/>
    </row>
    <row r="378" spans="1:8" ht="40.5" customHeight="1" x14ac:dyDescent="0.25">
      <c r="A378" s="11"/>
      <c r="B378" s="11"/>
      <c r="C378" s="451"/>
      <c r="D378" s="451"/>
      <c r="E378" s="458"/>
      <c r="F378" s="458"/>
      <c r="G378" s="13"/>
      <c r="H378" s="13"/>
    </row>
    <row r="379" spans="1:8" ht="40.5" customHeight="1" x14ac:dyDescent="0.25">
      <c r="A379" s="11"/>
      <c r="B379" s="11"/>
      <c r="C379" s="451"/>
      <c r="D379" s="451"/>
      <c r="E379" s="458"/>
      <c r="F379" s="458"/>
      <c r="G379" s="13"/>
      <c r="H379" s="13"/>
    </row>
    <row r="380" spans="1:8" ht="40.5" customHeight="1" x14ac:dyDescent="0.25">
      <c r="A380" s="11"/>
      <c r="B380" s="11"/>
      <c r="C380" s="451"/>
      <c r="D380" s="451"/>
      <c r="E380" s="458"/>
      <c r="F380" s="458"/>
      <c r="G380" s="13"/>
      <c r="H380" s="13"/>
    </row>
    <row r="381" spans="1:8" ht="40.5" customHeight="1" x14ac:dyDescent="0.25">
      <c r="A381" s="11"/>
      <c r="B381" s="11"/>
      <c r="C381" s="451"/>
      <c r="D381" s="451"/>
      <c r="E381" s="458"/>
      <c r="F381" s="458"/>
      <c r="G381" s="13"/>
      <c r="H381" s="13"/>
    </row>
    <row r="382" spans="1:8" ht="40.5" customHeight="1" x14ac:dyDescent="0.25">
      <c r="A382" s="11"/>
      <c r="B382" s="11"/>
      <c r="C382" s="451"/>
      <c r="D382" s="451"/>
      <c r="E382" s="458"/>
      <c r="F382" s="458"/>
      <c r="G382" s="13"/>
      <c r="H382" s="13"/>
    </row>
    <row r="383" spans="1:8" ht="40.5" customHeight="1" x14ac:dyDescent="0.25">
      <c r="A383" s="11"/>
      <c r="B383" s="11"/>
      <c r="C383" s="451"/>
      <c r="D383" s="451"/>
      <c r="E383" s="458"/>
      <c r="F383" s="458"/>
      <c r="G383" s="13"/>
      <c r="H383" s="13"/>
    </row>
    <row r="384" spans="1:8" ht="40.5" customHeight="1" x14ac:dyDescent="0.25">
      <c r="A384" s="11"/>
      <c r="B384" s="11"/>
      <c r="C384" s="451"/>
      <c r="D384" s="451"/>
      <c r="E384" s="458"/>
      <c r="F384" s="458"/>
      <c r="G384" s="13"/>
      <c r="H384" s="13"/>
    </row>
    <row r="385" spans="1:8" ht="40.5" customHeight="1" x14ac:dyDescent="0.25">
      <c r="A385" s="11"/>
      <c r="B385" s="11"/>
      <c r="C385" s="451"/>
      <c r="D385" s="451"/>
      <c r="E385" s="458"/>
      <c r="F385" s="458"/>
      <c r="G385" s="13"/>
      <c r="H385" s="13"/>
    </row>
    <row r="386" spans="1:8" ht="40.5" customHeight="1" x14ac:dyDescent="0.25">
      <c r="A386" s="11"/>
      <c r="B386" s="11"/>
      <c r="C386" s="451"/>
      <c r="D386" s="451"/>
      <c r="E386" s="458"/>
      <c r="F386" s="458"/>
      <c r="G386" s="13"/>
      <c r="H386" s="13"/>
    </row>
    <row r="387" spans="1:8" ht="40.5" customHeight="1" x14ac:dyDescent="0.25">
      <c r="A387" s="11"/>
      <c r="B387" s="11"/>
      <c r="C387" s="451"/>
      <c r="D387" s="451"/>
      <c r="E387" s="458"/>
      <c r="F387" s="458"/>
      <c r="G387" s="13"/>
      <c r="H387" s="13"/>
    </row>
    <row r="388" spans="1:8" ht="40.5" customHeight="1" x14ac:dyDescent="0.25">
      <c r="A388" s="11"/>
      <c r="B388" s="11"/>
      <c r="C388" s="451"/>
      <c r="D388" s="451"/>
      <c r="E388" s="458"/>
      <c r="F388" s="458"/>
      <c r="G388" s="13"/>
      <c r="H388" s="13"/>
    </row>
    <row r="389" spans="1:8" ht="40.5" customHeight="1" x14ac:dyDescent="0.25">
      <c r="A389" s="11"/>
      <c r="B389" s="11"/>
      <c r="C389" s="451"/>
      <c r="D389" s="451"/>
      <c r="E389" s="458"/>
      <c r="F389" s="458"/>
      <c r="G389" s="13"/>
      <c r="H389" s="13"/>
    </row>
    <row r="390" spans="1:8" ht="40.5" customHeight="1" x14ac:dyDescent="0.25">
      <c r="A390" s="11"/>
      <c r="B390" s="11"/>
      <c r="C390" s="451"/>
      <c r="D390" s="451"/>
      <c r="E390" s="458"/>
      <c r="F390" s="458"/>
      <c r="G390" s="13"/>
      <c r="H390" s="13"/>
    </row>
    <row r="391" spans="1:8" ht="40.5" customHeight="1" x14ac:dyDescent="0.25">
      <c r="A391" s="11"/>
      <c r="B391" s="11"/>
      <c r="C391" s="451"/>
      <c r="D391" s="451"/>
      <c r="E391" s="458"/>
      <c r="F391" s="458"/>
      <c r="G391" s="13"/>
      <c r="H391" s="13"/>
    </row>
    <row r="392" spans="1:8" ht="40.5" customHeight="1" x14ac:dyDescent="0.25">
      <c r="A392" s="11"/>
      <c r="B392" s="11"/>
      <c r="C392" s="451"/>
      <c r="D392" s="451"/>
      <c r="E392" s="458"/>
      <c r="F392" s="458"/>
      <c r="G392" s="13"/>
      <c r="H392" s="13"/>
    </row>
    <row r="393" spans="1:8" ht="40.5" customHeight="1" x14ac:dyDescent="0.25">
      <c r="A393" s="11"/>
      <c r="B393" s="11"/>
      <c r="C393" s="451"/>
      <c r="D393" s="451"/>
      <c r="E393" s="458"/>
      <c r="F393" s="458"/>
      <c r="G393" s="13"/>
      <c r="H393" s="13"/>
    </row>
    <row r="394" spans="1:8" ht="40.5" customHeight="1" x14ac:dyDescent="0.25">
      <c r="A394" s="11"/>
      <c r="B394" s="11"/>
      <c r="C394" s="451"/>
      <c r="D394" s="451"/>
      <c r="E394" s="458"/>
      <c r="F394" s="458"/>
      <c r="G394" s="13"/>
      <c r="H394" s="13"/>
    </row>
    <row r="395" spans="1:8" ht="40.5" customHeight="1" x14ac:dyDescent="0.25">
      <c r="A395" s="11"/>
      <c r="B395" s="11"/>
      <c r="C395" s="451"/>
      <c r="D395" s="451"/>
      <c r="E395" s="458"/>
      <c r="F395" s="458"/>
      <c r="G395" s="13"/>
      <c r="H395" s="13"/>
    </row>
    <row r="396" spans="1:8" ht="40.5" customHeight="1" x14ac:dyDescent="0.25">
      <c r="A396" s="11"/>
      <c r="B396" s="11"/>
      <c r="C396" s="451"/>
      <c r="D396" s="451"/>
      <c r="E396" s="458"/>
      <c r="F396" s="458"/>
      <c r="G396" s="13"/>
      <c r="H396" s="13"/>
    </row>
    <row r="397" spans="1:8" ht="40.5" customHeight="1" x14ac:dyDescent="0.25">
      <c r="A397" s="11"/>
      <c r="B397" s="11"/>
      <c r="C397" s="451"/>
      <c r="D397" s="451"/>
      <c r="E397" s="458"/>
      <c r="F397" s="458"/>
      <c r="G397" s="13"/>
      <c r="H397" s="13"/>
    </row>
    <row r="398" spans="1:8" ht="40.5" customHeight="1" x14ac:dyDescent="0.25">
      <c r="A398" s="11"/>
      <c r="B398" s="11"/>
      <c r="C398" s="451"/>
      <c r="D398" s="451"/>
      <c r="E398" s="458"/>
      <c r="F398" s="458"/>
      <c r="G398" s="13"/>
      <c r="H398" s="13"/>
    </row>
    <row r="399" spans="1:8" ht="40.5" customHeight="1" x14ac:dyDescent="0.25">
      <c r="A399" s="11"/>
      <c r="B399" s="11"/>
      <c r="C399" s="451"/>
      <c r="D399" s="451"/>
      <c r="E399" s="458"/>
      <c r="F399" s="458"/>
      <c r="G399" s="13"/>
      <c r="H399" s="13"/>
    </row>
    <row r="400" spans="1:8" ht="40.5" customHeight="1" x14ac:dyDescent="0.25">
      <c r="A400" s="11"/>
      <c r="B400" s="11"/>
      <c r="C400" s="451"/>
      <c r="D400" s="451"/>
      <c r="E400" s="458"/>
      <c r="F400" s="458"/>
      <c r="G400" s="13"/>
      <c r="H400" s="13"/>
    </row>
    <row r="401" spans="1:8" ht="40.5" customHeight="1" x14ac:dyDescent="0.25">
      <c r="A401" s="11"/>
      <c r="B401" s="11"/>
      <c r="C401" s="451"/>
      <c r="D401" s="451"/>
      <c r="E401" s="458"/>
      <c r="F401" s="458"/>
      <c r="G401" s="13"/>
      <c r="H401" s="13"/>
    </row>
    <row r="402" spans="1:8" ht="40.5" customHeight="1" x14ac:dyDescent="0.25">
      <c r="A402" s="11"/>
      <c r="B402" s="11"/>
      <c r="C402" s="451"/>
      <c r="D402" s="451"/>
      <c r="E402" s="458"/>
      <c r="F402" s="458"/>
      <c r="G402" s="13"/>
      <c r="H402" s="13"/>
    </row>
    <row r="403" spans="1:8" ht="40.5" customHeight="1" x14ac:dyDescent="0.25">
      <c r="A403" s="11"/>
      <c r="B403" s="11"/>
      <c r="C403" s="451"/>
      <c r="D403" s="451"/>
      <c r="E403" s="458"/>
      <c r="F403" s="458"/>
      <c r="G403" s="13"/>
      <c r="H403" s="13"/>
    </row>
    <row r="404" spans="1:8" ht="40.5" customHeight="1" x14ac:dyDescent="0.25">
      <c r="A404" s="11"/>
      <c r="B404" s="11"/>
      <c r="C404" s="451"/>
      <c r="D404" s="451"/>
      <c r="E404" s="458"/>
      <c r="F404" s="458"/>
      <c r="G404" s="13"/>
      <c r="H404" s="13"/>
    </row>
    <row r="405" spans="1:8" ht="40.5" customHeight="1" x14ac:dyDescent="0.25">
      <c r="A405" s="11"/>
      <c r="B405" s="11"/>
      <c r="C405" s="451"/>
      <c r="D405" s="451"/>
      <c r="E405" s="458"/>
      <c r="F405" s="458"/>
      <c r="G405" s="13"/>
      <c r="H405" s="13"/>
    </row>
    <row r="406" spans="1:8" ht="40.5" customHeight="1" x14ac:dyDescent="0.25">
      <c r="A406" s="11"/>
      <c r="B406" s="11"/>
      <c r="C406" s="451"/>
      <c r="D406" s="451"/>
      <c r="E406" s="458"/>
      <c r="F406" s="458"/>
      <c r="G406" s="13"/>
      <c r="H406" s="13"/>
    </row>
    <row r="407" spans="1:8" ht="40.5" customHeight="1" x14ac:dyDescent="0.25">
      <c r="A407" s="11"/>
      <c r="B407" s="11"/>
      <c r="C407" s="451"/>
      <c r="D407" s="451"/>
      <c r="E407" s="458"/>
      <c r="F407" s="458"/>
      <c r="G407" s="13"/>
      <c r="H407" s="13"/>
    </row>
    <row r="408" spans="1:8" ht="40.5" customHeight="1" x14ac:dyDescent="0.25">
      <c r="A408" s="11"/>
      <c r="B408" s="11"/>
      <c r="C408" s="451"/>
      <c r="D408" s="451"/>
      <c r="E408" s="458"/>
      <c r="F408" s="458"/>
      <c r="G408" s="13"/>
      <c r="H408" s="13"/>
    </row>
    <row r="409" spans="1:8" ht="40.5" customHeight="1" x14ac:dyDescent="0.25">
      <c r="A409" s="11"/>
      <c r="B409" s="11"/>
      <c r="C409" s="451"/>
      <c r="D409" s="451"/>
      <c r="E409" s="458"/>
      <c r="F409" s="458"/>
      <c r="G409" s="13"/>
      <c r="H409" s="13"/>
    </row>
    <row r="410" spans="1:8" ht="40.5" customHeight="1" x14ac:dyDescent="0.25">
      <c r="A410" s="11"/>
      <c r="B410" s="11"/>
      <c r="C410" s="451"/>
      <c r="D410" s="451"/>
      <c r="E410" s="458"/>
      <c r="F410" s="458"/>
      <c r="G410" s="13"/>
      <c r="H410" s="13"/>
    </row>
    <row r="411" spans="1:8" ht="40.5" customHeight="1" x14ac:dyDescent="0.25">
      <c r="A411" s="11"/>
      <c r="B411" s="11"/>
      <c r="C411" s="451"/>
      <c r="D411" s="451"/>
      <c r="E411" s="458"/>
      <c r="F411" s="458"/>
      <c r="G411" s="13"/>
      <c r="H411" s="13"/>
    </row>
    <row r="412" spans="1:8" ht="40.5" customHeight="1" x14ac:dyDescent="0.25">
      <c r="A412" s="11"/>
      <c r="B412" s="11"/>
      <c r="C412" s="451"/>
      <c r="D412" s="451"/>
      <c r="E412" s="458"/>
      <c r="F412" s="458"/>
      <c r="G412" s="13"/>
      <c r="H412" s="13"/>
    </row>
    <row r="413" spans="1:8" ht="40.5" customHeight="1" x14ac:dyDescent="0.25">
      <c r="A413" s="11"/>
      <c r="B413" s="11"/>
      <c r="C413" s="451"/>
      <c r="D413" s="451"/>
      <c r="E413" s="458"/>
      <c r="F413" s="458"/>
      <c r="G413" s="13"/>
      <c r="H413" s="13"/>
    </row>
    <row r="414" spans="1:8" ht="40.5" customHeight="1" x14ac:dyDescent="0.25">
      <c r="A414" s="11"/>
      <c r="B414" s="11"/>
      <c r="C414" s="451"/>
      <c r="D414" s="451"/>
      <c r="E414" s="458"/>
      <c r="F414" s="458"/>
      <c r="G414" s="13"/>
      <c r="H414" s="13"/>
    </row>
    <row r="415" spans="1:8" ht="40.5" customHeight="1" x14ac:dyDescent="0.25">
      <c r="A415" s="11"/>
      <c r="B415" s="11"/>
      <c r="C415" s="451"/>
      <c r="D415" s="451"/>
      <c r="E415" s="458"/>
      <c r="F415" s="458"/>
      <c r="G415" s="13"/>
      <c r="H415" s="13"/>
    </row>
    <row r="416" spans="1:8" ht="40.5" customHeight="1" x14ac:dyDescent="0.25">
      <c r="A416" s="11"/>
      <c r="B416" s="11"/>
      <c r="C416" s="451"/>
      <c r="D416" s="451"/>
      <c r="E416" s="458"/>
      <c r="F416" s="458"/>
      <c r="G416" s="13"/>
      <c r="H416" s="13"/>
    </row>
    <row r="417" spans="1:8" ht="40.5" customHeight="1" x14ac:dyDescent="0.25">
      <c r="A417" s="11"/>
      <c r="B417" s="11"/>
      <c r="C417" s="451"/>
      <c r="D417" s="451"/>
      <c r="E417" s="458"/>
      <c r="F417" s="458"/>
      <c r="G417" s="13"/>
      <c r="H417" s="13"/>
    </row>
    <row r="418" spans="1:8" ht="40.5" customHeight="1" x14ac:dyDescent="0.25">
      <c r="A418" s="11"/>
      <c r="B418" s="11"/>
      <c r="C418" s="451"/>
      <c r="D418" s="451"/>
      <c r="E418" s="458"/>
      <c r="F418" s="458"/>
      <c r="G418" s="13"/>
      <c r="H418" s="13"/>
    </row>
    <row r="419" spans="1:8" ht="40.5" customHeight="1" x14ac:dyDescent="0.25">
      <c r="A419" s="11"/>
      <c r="B419" s="11"/>
      <c r="C419" s="451"/>
      <c r="D419" s="451"/>
      <c r="E419" s="458"/>
      <c r="F419" s="458"/>
      <c r="G419" s="13"/>
      <c r="H419" s="13"/>
    </row>
    <row r="420" spans="1:8" ht="40.5" customHeight="1" x14ac:dyDescent="0.25">
      <c r="A420" s="11"/>
      <c r="B420" s="11"/>
      <c r="C420" s="451"/>
      <c r="D420" s="451"/>
      <c r="E420" s="458"/>
      <c r="F420" s="458"/>
      <c r="G420" s="13"/>
      <c r="H420" s="13"/>
    </row>
    <row r="421" spans="1:8" ht="40.5" customHeight="1" x14ac:dyDescent="0.25">
      <c r="A421" s="11"/>
      <c r="B421" s="11"/>
      <c r="C421" s="451"/>
      <c r="D421" s="451"/>
      <c r="E421" s="458"/>
      <c r="F421" s="458"/>
      <c r="G421" s="13"/>
      <c r="H421" s="13"/>
    </row>
    <row r="422" spans="1:8" ht="40.5" customHeight="1" x14ac:dyDescent="0.25">
      <c r="A422" s="11"/>
      <c r="B422" s="11"/>
      <c r="C422" s="451"/>
      <c r="D422" s="451"/>
      <c r="E422" s="458"/>
      <c r="F422" s="458"/>
      <c r="G422" s="13"/>
      <c r="H422" s="13"/>
    </row>
    <row r="423" spans="1:8" ht="40.5" customHeight="1" x14ac:dyDescent="0.25">
      <c r="A423" s="11"/>
      <c r="B423" s="11"/>
      <c r="C423" s="451"/>
      <c r="D423" s="451"/>
      <c r="E423" s="458"/>
      <c r="F423" s="458"/>
      <c r="G423" s="13"/>
      <c r="H423" s="13"/>
    </row>
    <row r="424" spans="1:8" ht="40.5" customHeight="1" x14ac:dyDescent="0.25">
      <c r="A424" s="11"/>
      <c r="B424" s="11"/>
      <c r="C424" s="451"/>
      <c r="D424" s="451"/>
      <c r="E424" s="458"/>
      <c r="F424" s="458"/>
      <c r="G424" s="13"/>
      <c r="H424" s="13"/>
    </row>
    <row r="425" spans="1:8" ht="40.5" customHeight="1" x14ac:dyDescent="0.25">
      <c r="A425" s="11"/>
      <c r="B425" s="11"/>
      <c r="C425" s="451"/>
      <c r="D425" s="451"/>
      <c r="E425" s="458"/>
      <c r="F425" s="458"/>
      <c r="G425" s="13"/>
      <c r="H425" s="13"/>
    </row>
    <row r="426" spans="1:8" ht="40.5" customHeight="1" x14ac:dyDescent="0.25">
      <c r="A426" s="11"/>
      <c r="B426" s="11"/>
      <c r="C426" s="451"/>
      <c r="D426" s="451"/>
      <c r="E426" s="458"/>
      <c r="F426" s="458"/>
      <c r="G426" s="13"/>
      <c r="H426" s="13"/>
    </row>
    <row r="427" spans="1:8" ht="40.5" customHeight="1" x14ac:dyDescent="0.25">
      <c r="A427" s="11"/>
      <c r="B427" s="11"/>
      <c r="C427" s="451"/>
      <c r="D427" s="451"/>
      <c r="E427" s="458"/>
      <c r="F427" s="458"/>
      <c r="G427" s="13"/>
      <c r="H427" s="13"/>
    </row>
    <row r="428" spans="1:8" ht="40.5" customHeight="1" x14ac:dyDescent="0.25">
      <c r="A428" s="11"/>
      <c r="B428" s="11"/>
      <c r="C428" s="451"/>
      <c r="D428" s="451"/>
      <c r="E428" s="458"/>
      <c r="F428" s="458"/>
      <c r="G428" s="13"/>
      <c r="H428" s="13"/>
    </row>
    <row r="429" spans="1:8" ht="40.5" customHeight="1" x14ac:dyDescent="0.25">
      <c r="A429" s="11"/>
      <c r="B429" s="11"/>
      <c r="C429" s="451"/>
      <c r="D429" s="451"/>
      <c r="E429" s="458"/>
      <c r="F429" s="458"/>
      <c r="G429" s="13"/>
      <c r="H429" s="13"/>
    </row>
    <row r="430" spans="1:8" ht="40.5" customHeight="1" x14ac:dyDescent="0.25">
      <c r="A430" s="11"/>
      <c r="B430" s="11"/>
      <c r="C430" s="451"/>
      <c r="D430" s="451"/>
      <c r="E430" s="458"/>
      <c r="F430" s="458"/>
      <c r="G430" s="13"/>
      <c r="H430" s="13"/>
    </row>
    <row r="431" spans="1:8" ht="40.5" customHeight="1" x14ac:dyDescent="0.25">
      <c r="A431" s="11"/>
      <c r="B431" s="11"/>
      <c r="C431" s="451"/>
      <c r="D431" s="451"/>
      <c r="E431" s="458"/>
      <c r="F431" s="458"/>
      <c r="G431" s="13"/>
      <c r="H431" s="13"/>
    </row>
    <row r="432" spans="1:8" ht="40.5" customHeight="1" x14ac:dyDescent="0.25">
      <c r="A432" s="11"/>
      <c r="B432" s="11"/>
      <c r="C432" s="451"/>
      <c r="D432" s="451"/>
      <c r="E432" s="458"/>
      <c r="F432" s="458"/>
      <c r="G432" s="13"/>
      <c r="H432" s="13"/>
    </row>
    <row r="433" spans="1:8" ht="40.5" customHeight="1" x14ac:dyDescent="0.25">
      <c r="A433" s="11"/>
      <c r="B433" s="11"/>
      <c r="C433" s="451"/>
      <c r="D433" s="451"/>
      <c r="E433" s="458"/>
      <c r="F433" s="458"/>
      <c r="G433" s="13"/>
      <c r="H433" s="13"/>
    </row>
    <row r="434" spans="1:8" ht="40.5" customHeight="1" x14ac:dyDescent="0.25">
      <c r="A434" s="11"/>
      <c r="B434" s="11"/>
      <c r="C434" s="451"/>
      <c r="D434" s="451"/>
      <c r="E434" s="458"/>
      <c r="F434" s="458"/>
      <c r="G434" s="13"/>
      <c r="H434" s="13"/>
    </row>
    <row r="435" spans="1:8" ht="40.5" customHeight="1" x14ac:dyDescent="0.25">
      <c r="A435" s="11"/>
      <c r="B435" s="11"/>
      <c r="C435" s="451"/>
      <c r="D435" s="451"/>
      <c r="E435" s="458"/>
      <c r="F435" s="458"/>
      <c r="G435" s="13"/>
      <c r="H435" s="13"/>
    </row>
    <row r="436" spans="1:8" ht="40.5" customHeight="1" x14ac:dyDescent="0.25">
      <c r="A436" s="11"/>
      <c r="B436" s="11"/>
      <c r="C436" s="451"/>
      <c r="D436" s="451"/>
      <c r="E436" s="458"/>
      <c r="F436" s="458"/>
      <c r="G436" s="13"/>
      <c r="H436" s="13"/>
    </row>
    <row r="437" spans="1:8" ht="40.5" customHeight="1" x14ac:dyDescent="0.25">
      <c r="A437" s="11"/>
      <c r="B437" s="11"/>
      <c r="C437" s="451"/>
      <c r="D437" s="451"/>
      <c r="E437" s="458"/>
      <c r="F437" s="458"/>
      <c r="G437" s="13"/>
      <c r="H437" s="13"/>
    </row>
    <row r="438" spans="1:8" ht="40.5" customHeight="1" x14ac:dyDescent="0.25">
      <c r="A438" s="11"/>
      <c r="B438" s="11"/>
      <c r="C438" s="451"/>
      <c r="D438" s="451"/>
      <c r="E438" s="458"/>
      <c r="F438" s="458"/>
      <c r="G438" s="13"/>
      <c r="H438" s="13"/>
    </row>
    <row r="439" spans="1:8" ht="40.5" customHeight="1" x14ac:dyDescent="0.25">
      <c r="A439" s="11"/>
      <c r="B439" s="11"/>
      <c r="C439" s="451"/>
      <c r="D439" s="451"/>
      <c r="E439" s="458"/>
      <c r="F439" s="458"/>
      <c r="G439" s="13"/>
      <c r="H439" s="13"/>
    </row>
    <row r="440" spans="1:8" ht="40.5" customHeight="1" x14ac:dyDescent="0.25">
      <c r="A440" s="11"/>
      <c r="B440" s="11"/>
      <c r="C440" s="451"/>
      <c r="D440" s="451"/>
      <c r="E440" s="458"/>
      <c r="F440" s="458"/>
      <c r="G440" s="13"/>
      <c r="H440" s="13"/>
    </row>
    <row r="441" spans="1:8" ht="40.5" customHeight="1" x14ac:dyDescent="0.25">
      <c r="A441" s="11"/>
      <c r="B441" s="11"/>
      <c r="C441" s="451"/>
      <c r="D441" s="451"/>
      <c r="E441" s="458"/>
      <c r="F441" s="458"/>
      <c r="G441" s="13"/>
      <c r="H441" s="13"/>
    </row>
    <row r="442" spans="1:8" ht="40.5" customHeight="1" x14ac:dyDescent="0.25">
      <c r="A442" s="11"/>
      <c r="B442" s="11"/>
      <c r="C442" s="451"/>
      <c r="D442" s="451"/>
      <c r="E442" s="458"/>
      <c r="F442" s="458"/>
      <c r="G442" s="13"/>
      <c r="H442" s="13"/>
    </row>
    <row r="443" spans="1:8" ht="40.5" customHeight="1" x14ac:dyDescent="0.25">
      <c r="A443" s="11"/>
      <c r="B443" s="11"/>
      <c r="C443" s="451"/>
      <c r="D443" s="451"/>
      <c r="E443" s="458"/>
      <c r="F443" s="458"/>
      <c r="G443" s="13"/>
      <c r="H443" s="13"/>
    </row>
    <row r="444" spans="1:8" ht="40.5" customHeight="1" x14ac:dyDescent="0.25">
      <c r="A444" s="11"/>
      <c r="B444" s="11"/>
      <c r="C444" s="451"/>
      <c r="D444" s="451"/>
      <c r="E444" s="458"/>
      <c r="F444" s="458"/>
      <c r="G444" s="13"/>
      <c r="H444" s="13"/>
    </row>
    <row r="445" spans="1:8" ht="40.5" customHeight="1" x14ac:dyDescent="0.25">
      <c r="A445" s="11"/>
      <c r="B445" s="11"/>
      <c r="C445" s="451"/>
      <c r="D445" s="451"/>
      <c r="E445" s="458"/>
      <c r="F445" s="458"/>
      <c r="G445" s="13"/>
      <c r="H445" s="13"/>
    </row>
    <row r="446" spans="1:8" ht="40.5" customHeight="1" x14ac:dyDescent="0.25">
      <c r="A446" s="11"/>
      <c r="B446" s="11"/>
      <c r="C446" s="451"/>
      <c r="D446" s="451"/>
      <c r="E446" s="458"/>
      <c r="F446" s="458"/>
      <c r="G446" s="13"/>
      <c r="H446" s="13"/>
    </row>
    <row r="447" spans="1:8" ht="40.5" customHeight="1" x14ac:dyDescent="0.25">
      <c r="A447" s="11"/>
      <c r="B447" s="11"/>
      <c r="C447" s="451"/>
      <c r="D447" s="451"/>
      <c r="E447" s="458"/>
      <c r="F447" s="458"/>
      <c r="G447" s="13"/>
      <c r="H447" s="13"/>
    </row>
    <row r="448" spans="1:8" ht="40.5" customHeight="1" x14ac:dyDescent="0.25">
      <c r="A448" s="11"/>
      <c r="B448" s="11"/>
      <c r="C448" s="451"/>
      <c r="D448" s="451"/>
      <c r="E448" s="458"/>
      <c r="F448" s="458"/>
      <c r="G448" s="13"/>
      <c r="H448" s="13"/>
    </row>
    <row r="449" spans="1:8" ht="40.5" customHeight="1" x14ac:dyDescent="0.25">
      <c r="A449" s="11"/>
      <c r="B449" s="11"/>
      <c r="C449" s="451"/>
      <c r="D449" s="451"/>
      <c r="E449" s="458"/>
      <c r="F449" s="458"/>
      <c r="G449" s="13"/>
      <c r="H449" s="13"/>
    </row>
    <row r="450" spans="1:8" ht="40.5" customHeight="1" x14ac:dyDescent="0.25">
      <c r="A450" s="11"/>
      <c r="B450" s="11"/>
      <c r="C450" s="451"/>
      <c r="D450" s="451"/>
      <c r="E450" s="458"/>
      <c r="F450" s="458"/>
      <c r="G450" s="13"/>
      <c r="H450" s="13"/>
    </row>
    <row r="451" spans="1:8" ht="40.5" customHeight="1" x14ac:dyDescent="0.25">
      <c r="A451" s="11"/>
      <c r="B451" s="11"/>
      <c r="C451" s="451"/>
      <c r="D451" s="451"/>
      <c r="E451" s="458"/>
      <c r="F451" s="458"/>
      <c r="G451" s="13"/>
      <c r="H451" s="13"/>
    </row>
    <row r="452" spans="1:8" ht="40.5" customHeight="1" x14ac:dyDescent="0.25">
      <c r="A452" s="11"/>
      <c r="B452" s="11"/>
      <c r="C452" s="451"/>
      <c r="D452" s="451"/>
      <c r="E452" s="458"/>
      <c r="F452" s="458"/>
      <c r="G452" s="13"/>
      <c r="H452" s="13"/>
    </row>
    <row r="453" spans="1:8" ht="40.5" customHeight="1" x14ac:dyDescent="0.25">
      <c r="A453" s="11"/>
      <c r="B453" s="11"/>
      <c r="C453" s="451"/>
      <c r="D453" s="451"/>
      <c r="E453" s="458"/>
      <c r="F453" s="458"/>
      <c r="G453" s="13"/>
      <c r="H453" s="13"/>
    </row>
    <row r="454" spans="1:8" ht="40.5" customHeight="1" x14ac:dyDescent="0.25">
      <c r="A454" s="11"/>
      <c r="B454" s="11"/>
      <c r="C454" s="451"/>
      <c r="D454" s="451"/>
      <c r="E454" s="458"/>
      <c r="F454" s="458"/>
      <c r="G454" s="13"/>
      <c r="H454" s="13"/>
    </row>
    <row r="455" spans="1:8" ht="40.5" customHeight="1" x14ac:dyDescent="0.25">
      <c r="A455" s="11"/>
      <c r="B455" s="11"/>
      <c r="C455" s="451"/>
      <c r="D455" s="451"/>
      <c r="E455" s="458"/>
      <c r="F455" s="458"/>
      <c r="G455" s="13"/>
      <c r="H455" s="13"/>
    </row>
    <row r="456" spans="1:8" ht="40.5" customHeight="1" x14ac:dyDescent="0.25">
      <c r="A456" s="11"/>
      <c r="B456" s="11"/>
      <c r="C456" s="451"/>
      <c r="D456" s="451"/>
      <c r="E456" s="458"/>
      <c r="F456" s="458"/>
      <c r="G456" s="13"/>
      <c r="H456" s="13"/>
    </row>
    <row r="457" spans="1:8" ht="40.5" customHeight="1" x14ac:dyDescent="0.25">
      <c r="A457" s="11"/>
      <c r="B457" s="11"/>
      <c r="C457" s="451"/>
      <c r="D457" s="451"/>
      <c r="E457" s="458"/>
      <c r="F457" s="458"/>
      <c r="G457" s="13"/>
      <c r="H457" s="13"/>
    </row>
    <row r="458" spans="1:8" ht="40.5" customHeight="1" x14ac:dyDescent="0.25">
      <c r="A458" s="11"/>
      <c r="B458" s="11"/>
      <c r="C458" s="451"/>
      <c r="D458" s="451"/>
      <c r="E458" s="458"/>
      <c r="F458" s="458"/>
      <c r="G458" s="13"/>
      <c r="H458" s="13"/>
    </row>
    <row r="459" spans="1:8" ht="40.5" customHeight="1" x14ac:dyDescent="0.25">
      <c r="A459" s="11"/>
      <c r="B459" s="11"/>
      <c r="C459" s="451"/>
      <c r="D459" s="451"/>
      <c r="E459" s="458"/>
      <c r="F459" s="458"/>
      <c r="G459" s="13"/>
      <c r="H459" s="13"/>
    </row>
    <row r="460" spans="1:8" ht="40.5" customHeight="1" x14ac:dyDescent="0.25">
      <c r="A460" s="11"/>
      <c r="B460" s="11"/>
      <c r="C460" s="451"/>
      <c r="D460" s="451"/>
      <c r="E460" s="458"/>
      <c r="F460" s="458"/>
      <c r="G460" s="13"/>
      <c r="H460" s="13"/>
    </row>
    <row r="461" spans="1:8" ht="40.5" customHeight="1" x14ac:dyDescent="0.25">
      <c r="A461" s="11"/>
      <c r="B461" s="11"/>
      <c r="C461" s="451"/>
      <c r="D461" s="451"/>
      <c r="E461" s="458"/>
      <c r="F461" s="458"/>
      <c r="G461" s="13"/>
      <c r="H461" s="13"/>
    </row>
    <row r="462" spans="1:8" ht="40.5" customHeight="1" x14ac:dyDescent="0.25">
      <c r="A462" s="11"/>
      <c r="B462" s="11"/>
      <c r="C462" s="451"/>
      <c r="D462" s="451"/>
      <c r="E462" s="458"/>
      <c r="F462" s="458"/>
      <c r="G462" s="13"/>
      <c r="H462" s="13"/>
    </row>
    <row r="463" spans="1:8" ht="40.5" customHeight="1" x14ac:dyDescent="0.25">
      <c r="A463" s="11"/>
      <c r="B463" s="11"/>
      <c r="C463" s="451"/>
      <c r="D463" s="451"/>
      <c r="E463" s="458"/>
      <c r="F463" s="458"/>
      <c r="G463" s="13"/>
      <c r="H463" s="13"/>
    </row>
    <row r="464" spans="1:8" ht="40.5" customHeight="1" x14ac:dyDescent="0.25">
      <c r="A464" s="11"/>
      <c r="B464" s="11"/>
      <c r="C464" s="451"/>
      <c r="D464" s="451"/>
      <c r="E464" s="458"/>
      <c r="F464" s="458"/>
      <c r="G464" s="13"/>
      <c r="H464" s="13"/>
    </row>
    <row r="465" spans="1:8" ht="40.5" customHeight="1" x14ac:dyDescent="0.25">
      <c r="A465" s="11"/>
      <c r="B465" s="11"/>
      <c r="C465" s="451"/>
      <c r="D465" s="451"/>
      <c r="E465" s="458"/>
      <c r="F465" s="458"/>
      <c r="G465" s="13"/>
      <c r="H465" s="13"/>
    </row>
    <row r="466" spans="1:8" ht="40.5" customHeight="1" x14ac:dyDescent="0.25">
      <c r="A466" s="11"/>
      <c r="B466" s="11"/>
      <c r="C466" s="451"/>
      <c r="D466" s="451"/>
      <c r="E466" s="458"/>
      <c r="F466" s="458"/>
      <c r="G466" s="13"/>
      <c r="H466" s="13"/>
    </row>
    <row r="467" spans="1:8" ht="40.5" customHeight="1" x14ac:dyDescent="0.25">
      <c r="A467" s="11"/>
      <c r="B467" s="11"/>
      <c r="C467" s="451"/>
      <c r="D467" s="451"/>
      <c r="E467" s="458"/>
      <c r="F467" s="458"/>
      <c r="G467" s="13"/>
      <c r="H467" s="13"/>
    </row>
    <row r="468" spans="1:8" ht="40.5" customHeight="1" x14ac:dyDescent="0.25">
      <c r="A468" s="11"/>
      <c r="B468" s="11"/>
      <c r="C468" s="451"/>
      <c r="D468" s="451"/>
      <c r="E468" s="458"/>
      <c r="F468" s="458"/>
      <c r="G468" s="13"/>
      <c r="H468" s="13"/>
    </row>
    <row r="469" spans="1:8" ht="40.5" customHeight="1" x14ac:dyDescent="0.25">
      <c r="A469" s="11"/>
      <c r="B469" s="11"/>
      <c r="C469" s="451"/>
      <c r="D469" s="451"/>
      <c r="E469" s="458"/>
      <c r="F469" s="458"/>
      <c r="G469" s="13"/>
      <c r="H469" s="13"/>
    </row>
    <row r="470" spans="1:8" ht="40.5" customHeight="1" x14ac:dyDescent="0.25">
      <c r="A470" s="11"/>
      <c r="B470" s="11"/>
      <c r="C470" s="451"/>
      <c r="D470" s="451"/>
      <c r="E470" s="458"/>
      <c r="F470" s="458"/>
      <c r="G470" s="13"/>
      <c r="H470" s="13"/>
    </row>
    <row r="471" spans="1:8" ht="40.5" customHeight="1" x14ac:dyDescent="0.25">
      <c r="A471" s="11"/>
      <c r="B471" s="11"/>
      <c r="C471" s="451"/>
      <c r="D471" s="451"/>
      <c r="E471" s="458"/>
      <c r="F471" s="458"/>
      <c r="G471" s="13"/>
      <c r="H471" s="13"/>
    </row>
    <row r="472" spans="1:8" ht="40.5" customHeight="1" x14ac:dyDescent="0.25">
      <c r="A472" s="11"/>
      <c r="B472" s="11"/>
      <c r="C472" s="451"/>
      <c r="D472" s="451"/>
      <c r="E472" s="458"/>
      <c r="F472" s="458"/>
      <c r="G472" s="13"/>
      <c r="H472" s="13"/>
    </row>
    <row r="473" spans="1:8" ht="40.5" customHeight="1" x14ac:dyDescent="0.25">
      <c r="A473" s="11"/>
      <c r="B473" s="11"/>
      <c r="C473" s="451"/>
      <c r="D473" s="451"/>
      <c r="E473" s="458"/>
      <c r="F473" s="458"/>
      <c r="G473" s="13"/>
      <c r="H473" s="13"/>
    </row>
    <row r="474" spans="1:8" ht="40.5" customHeight="1" x14ac:dyDescent="0.25">
      <c r="A474" s="11"/>
      <c r="B474" s="11"/>
      <c r="C474" s="451"/>
      <c r="D474" s="451"/>
      <c r="E474" s="458"/>
      <c r="F474" s="458"/>
      <c r="G474" s="13"/>
      <c r="H474" s="13"/>
    </row>
    <row r="475" spans="1:8" ht="40.5" customHeight="1" x14ac:dyDescent="0.25">
      <c r="A475" s="11"/>
      <c r="B475" s="11"/>
      <c r="C475" s="451"/>
      <c r="D475" s="451"/>
      <c r="E475" s="458"/>
      <c r="F475" s="458"/>
      <c r="G475" s="13"/>
      <c r="H475" s="13"/>
    </row>
    <row r="476" spans="1:8" ht="40.5" customHeight="1" x14ac:dyDescent="0.25">
      <c r="A476" s="11"/>
      <c r="B476" s="11"/>
      <c r="C476" s="451"/>
      <c r="D476" s="451"/>
      <c r="E476" s="458"/>
      <c r="F476" s="458"/>
      <c r="G476" s="13"/>
      <c r="H476" s="13"/>
    </row>
    <row r="477" spans="1:8" ht="40.5" customHeight="1" x14ac:dyDescent="0.25">
      <c r="A477" s="11"/>
      <c r="B477" s="11"/>
      <c r="C477" s="451"/>
      <c r="D477" s="451"/>
      <c r="E477" s="458"/>
      <c r="F477" s="458"/>
      <c r="G477" s="13"/>
      <c r="H477" s="13"/>
    </row>
    <row r="478" spans="1:8" ht="40.5" customHeight="1" x14ac:dyDescent="0.25">
      <c r="A478" s="11"/>
      <c r="B478" s="11"/>
      <c r="C478" s="451"/>
      <c r="D478" s="451"/>
      <c r="E478" s="458"/>
      <c r="F478" s="458"/>
      <c r="G478" s="13"/>
      <c r="H478" s="13"/>
    </row>
    <row r="479" spans="1:8" ht="40.5" customHeight="1" x14ac:dyDescent="0.25">
      <c r="A479" s="11"/>
      <c r="B479" s="11"/>
      <c r="C479" s="451"/>
      <c r="D479" s="451"/>
      <c r="E479" s="458"/>
      <c r="F479" s="458"/>
      <c r="G479" s="13"/>
      <c r="H479" s="13"/>
    </row>
    <row r="480" spans="1:8" ht="40.5" customHeight="1" x14ac:dyDescent="0.25">
      <c r="A480" s="11"/>
      <c r="B480" s="11"/>
      <c r="C480" s="451"/>
      <c r="D480" s="451"/>
      <c r="E480" s="458"/>
      <c r="F480" s="458"/>
      <c r="G480" s="13"/>
      <c r="H480" s="13"/>
    </row>
    <row r="481" spans="1:8" ht="40.5" customHeight="1" x14ac:dyDescent="0.25">
      <c r="A481" s="11"/>
      <c r="B481" s="11"/>
      <c r="C481" s="451"/>
      <c r="D481" s="451"/>
      <c r="E481" s="458"/>
      <c r="F481" s="458"/>
      <c r="G481" s="13"/>
      <c r="H481" s="13"/>
    </row>
    <row r="482" spans="1:8" ht="40.5" customHeight="1" x14ac:dyDescent="0.25">
      <c r="A482" s="11"/>
      <c r="B482" s="11"/>
      <c r="C482" s="451"/>
      <c r="D482" s="451"/>
      <c r="E482" s="458"/>
      <c r="F482" s="458"/>
      <c r="G482" s="13"/>
      <c r="H482" s="13"/>
    </row>
    <row r="483" spans="1:8" ht="40.5" customHeight="1" x14ac:dyDescent="0.25">
      <c r="A483" s="11"/>
      <c r="B483" s="11"/>
      <c r="C483" s="451"/>
      <c r="D483" s="451"/>
      <c r="E483" s="458"/>
      <c r="F483" s="458"/>
      <c r="G483" s="13"/>
      <c r="H483" s="13"/>
    </row>
    <row r="484" spans="1:8" ht="40.5" customHeight="1" x14ac:dyDescent="0.25">
      <c r="A484" s="11"/>
      <c r="B484" s="11"/>
      <c r="C484" s="451"/>
      <c r="D484" s="451"/>
      <c r="E484" s="458"/>
      <c r="F484" s="458"/>
      <c r="G484" s="13"/>
      <c r="H484" s="13"/>
    </row>
    <row r="485" spans="1:8" ht="40.5" customHeight="1" x14ac:dyDescent="0.25">
      <c r="A485" s="11"/>
      <c r="B485" s="11"/>
      <c r="C485" s="451"/>
      <c r="D485" s="451"/>
      <c r="E485" s="458"/>
      <c r="F485" s="458"/>
      <c r="G485" s="13"/>
      <c r="H485" s="13"/>
    </row>
    <row r="486" spans="1:8" ht="40.5" customHeight="1" x14ac:dyDescent="0.25">
      <c r="A486" s="11"/>
      <c r="B486" s="11"/>
      <c r="C486" s="451"/>
      <c r="D486" s="451"/>
      <c r="E486" s="458"/>
      <c r="F486" s="458"/>
      <c r="G486" s="13"/>
      <c r="H486" s="13"/>
    </row>
    <row r="487" spans="1:8" ht="40.5" customHeight="1" x14ac:dyDescent="0.25">
      <c r="A487" s="11"/>
      <c r="B487" s="11"/>
      <c r="C487" s="451"/>
      <c r="D487" s="451"/>
      <c r="E487" s="458"/>
      <c r="F487" s="458"/>
      <c r="G487" s="13"/>
      <c r="H487" s="13"/>
    </row>
    <row r="488" spans="1:8" ht="40.5" customHeight="1" x14ac:dyDescent="0.25">
      <c r="A488" s="11"/>
      <c r="B488" s="11"/>
      <c r="C488" s="451"/>
      <c r="D488" s="451"/>
      <c r="E488" s="458"/>
      <c r="F488" s="458"/>
      <c r="G488" s="13"/>
      <c r="H488" s="13"/>
    </row>
    <row r="489" spans="1:8" ht="40.5" customHeight="1" x14ac:dyDescent="0.25">
      <c r="A489" s="11"/>
      <c r="B489" s="11"/>
      <c r="C489" s="451"/>
      <c r="D489" s="451"/>
      <c r="E489" s="458"/>
      <c r="F489" s="458"/>
      <c r="G489" s="13"/>
      <c r="H489" s="13"/>
    </row>
    <row r="490" spans="1:8" ht="40.5" customHeight="1" x14ac:dyDescent="0.25">
      <c r="A490" s="11"/>
      <c r="B490" s="11"/>
      <c r="C490" s="451"/>
      <c r="D490" s="451"/>
      <c r="E490" s="458"/>
      <c r="F490" s="458"/>
      <c r="G490" s="13"/>
      <c r="H490" s="13"/>
    </row>
    <row r="491" spans="1:8" ht="40.5" customHeight="1" x14ac:dyDescent="0.25">
      <c r="A491" s="11"/>
      <c r="B491" s="11"/>
      <c r="C491" s="451"/>
      <c r="D491" s="451"/>
      <c r="E491" s="458"/>
      <c r="F491" s="458"/>
      <c r="G491" s="13"/>
      <c r="H491" s="13"/>
    </row>
    <row r="492" spans="1:8" ht="40.5" customHeight="1" x14ac:dyDescent="0.25">
      <c r="A492" s="11"/>
      <c r="B492" s="11"/>
      <c r="C492" s="451"/>
      <c r="D492" s="451"/>
      <c r="E492" s="458"/>
      <c r="F492" s="458"/>
      <c r="G492" s="13"/>
      <c r="H492" s="13"/>
    </row>
    <row r="493" spans="1:8" ht="40.5" customHeight="1" x14ac:dyDescent="0.25">
      <c r="A493" s="11"/>
      <c r="B493" s="11"/>
      <c r="C493" s="451"/>
      <c r="D493" s="451"/>
      <c r="E493" s="458"/>
      <c r="F493" s="458"/>
      <c r="G493" s="13"/>
      <c r="H493" s="13"/>
    </row>
    <row r="494" spans="1:8" ht="40.5" customHeight="1" x14ac:dyDescent="0.25">
      <c r="A494" s="11"/>
      <c r="B494" s="11"/>
      <c r="C494" s="451"/>
      <c r="D494" s="451"/>
      <c r="E494" s="458"/>
      <c r="F494" s="458"/>
      <c r="G494" s="13"/>
      <c r="H494" s="13"/>
    </row>
    <row r="495" spans="1:8" ht="40.5" customHeight="1" x14ac:dyDescent="0.25">
      <c r="A495" s="11"/>
      <c r="B495" s="11"/>
      <c r="C495" s="451"/>
      <c r="D495" s="451"/>
      <c r="E495" s="458"/>
      <c r="F495" s="458"/>
      <c r="G495" s="13"/>
      <c r="H495" s="13"/>
    </row>
    <row r="496" spans="1:8" ht="40.5" customHeight="1" x14ac:dyDescent="0.25">
      <c r="A496" s="11"/>
      <c r="B496" s="11"/>
      <c r="C496" s="451"/>
      <c r="D496" s="451"/>
      <c r="E496" s="458"/>
      <c r="F496" s="458"/>
      <c r="G496" s="13"/>
      <c r="H496" s="13"/>
    </row>
    <row r="497" spans="1:8" ht="40.5" customHeight="1" x14ac:dyDescent="0.25">
      <c r="A497" s="11"/>
      <c r="B497" s="11"/>
      <c r="C497" s="451"/>
      <c r="D497" s="451"/>
      <c r="E497" s="458"/>
      <c r="F497" s="458"/>
      <c r="G497" s="13"/>
      <c r="H497" s="13"/>
    </row>
    <row r="498" spans="1:8" ht="40.5" customHeight="1" x14ac:dyDescent="0.25">
      <c r="A498" s="11"/>
      <c r="B498" s="11"/>
      <c r="C498" s="451"/>
      <c r="D498" s="451"/>
      <c r="E498" s="458"/>
      <c r="F498" s="458"/>
      <c r="G498" s="13"/>
      <c r="H498" s="13"/>
    </row>
    <row r="499" spans="1:8" ht="40.5" customHeight="1" x14ac:dyDescent="0.25">
      <c r="A499" s="11"/>
      <c r="B499" s="11"/>
      <c r="C499" s="451"/>
      <c r="D499" s="451"/>
      <c r="E499" s="458"/>
      <c r="F499" s="458"/>
      <c r="G499" s="13"/>
      <c r="H499" s="13"/>
    </row>
    <row r="500" spans="1:8" ht="40.5" customHeight="1" x14ac:dyDescent="0.25">
      <c r="A500" s="11"/>
      <c r="B500" s="11"/>
      <c r="C500" s="451"/>
      <c r="D500" s="451"/>
      <c r="E500" s="458"/>
      <c r="F500" s="458"/>
      <c r="G500" s="13"/>
      <c r="H500" s="13"/>
    </row>
    <row r="501" spans="1:8" ht="40.5" customHeight="1" x14ac:dyDescent="0.25">
      <c r="A501" s="11"/>
      <c r="B501" s="11"/>
      <c r="C501" s="451"/>
      <c r="D501" s="451"/>
      <c r="E501" s="458"/>
      <c r="F501" s="458"/>
      <c r="G501" s="13"/>
      <c r="H501" s="13"/>
    </row>
    <row r="502" spans="1:8" ht="40.5" customHeight="1" x14ac:dyDescent="0.25">
      <c r="A502" s="11"/>
      <c r="B502" s="11"/>
      <c r="C502" s="451"/>
      <c r="D502" s="451"/>
      <c r="E502" s="458"/>
      <c r="F502" s="458"/>
      <c r="G502" s="13"/>
      <c r="H502" s="13"/>
    </row>
    <row r="503" spans="1:8" ht="40.5" customHeight="1" x14ac:dyDescent="0.25">
      <c r="A503" s="11"/>
      <c r="B503" s="11"/>
      <c r="C503" s="451"/>
      <c r="D503" s="451"/>
      <c r="E503" s="458"/>
      <c r="F503" s="458"/>
      <c r="G503" s="13"/>
      <c r="H503" s="13"/>
    </row>
    <row r="504" spans="1:8" ht="40.5" customHeight="1" x14ac:dyDescent="0.25">
      <c r="A504" s="11"/>
      <c r="B504" s="11"/>
      <c r="C504" s="451"/>
      <c r="D504" s="451"/>
      <c r="E504" s="458"/>
      <c r="F504" s="458"/>
      <c r="G504" s="13"/>
      <c r="H504" s="13"/>
    </row>
    <row r="505" spans="1:8" ht="40.5" customHeight="1" x14ac:dyDescent="0.25">
      <c r="A505" s="11"/>
      <c r="B505" s="11"/>
      <c r="C505" s="451"/>
      <c r="D505" s="451"/>
      <c r="E505" s="458"/>
      <c r="F505" s="458"/>
      <c r="G505" s="13"/>
      <c r="H505" s="13"/>
    </row>
    <row r="506" spans="1:8" ht="40.5" customHeight="1" x14ac:dyDescent="0.25">
      <c r="A506" s="11"/>
      <c r="B506" s="11"/>
      <c r="C506" s="451"/>
      <c r="D506" s="451"/>
      <c r="E506" s="458"/>
      <c r="F506" s="458"/>
      <c r="G506" s="13"/>
      <c r="H506" s="13"/>
    </row>
    <row r="507" spans="1:8" ht="40.5" customHeight="1" x14ac:dyDescent="0.25">
      <c r="A507" s="11"/>
      <c r="B507" s="11"/>
      <c r="C507" s="451"/>
      <c r="D507" s="451"/>
      <c r="E507" s="458"/>
      <c r="F507" s="458"/>
      <c r="G507" s="13"/>
      <c r="H507" s="13"/>
    </row>
    <row r="508" spans="1:8" ht="40.5" customHeight="1" x14ac:dyDescent="0.25">
      <c r="A508" s="11"/>
      <c r="B508" s="11"/>
      <c r="C508" s="451"/>
      <c r="D508" s="451"/>
      <c r="E508" s="458"/>
      <c r="F508" s="458"/>
      <c r="G508" s="13"/>
      <c r="H508" s="13"/>
    </row>
    <row r="509" spans="1:8" ht="40.5" customHeight="1" x14ac:dyDescent="0.25">
      <c r="A509" s="11"/>
      <c r="B509" s="11"/>
      <c r="C509" s="451"/>
      <c r="D509" s="451"/>
      <c r="E509" s="458"/>
      <c r="F509" s="458"/>
      <c r="G509" s="13"/>
      <c r="H509" s="13"/>
    </row>
    <row r="510" spans="1:8" ht="40.5" customHeight="1" x14ac:dyDescent="0.25">
      <c r="A510" s="11"/>
      <c r="B510" s="11"/>
      <c r="C510" s="451"/>
      <c r="D510" s="451"/>
      <c r="E510" s="458"/>
      <c r="F510" s="458"/>
      <c r="G510" s="13"/>
      <c r="H510" s="13"/>
    </row>
    <row r="511" spans="1:8" ht="40.5" customHeight="1" x14ac:dyDescent="0.25">
      <c r="A511" s="11"/>
      <c r="B511" s="11"/>
      <c r="C511" s="451"/>
      <c r="D511" s="451"/>
      <c r="E511" s="458"/>
      <c r="F511" s="458"/>
      <c r="G511" s="13"/>
      <c r="H511" s="13"/>
    </row>
    <row r="512" spans="1:8" ht="40.5" customHeight="1" x14ac:dyDescent="0.25">
      <c r="A512" s="11"/>
      <c r="B512" s="11"/>
      <c r="C512" s="451"/>
      <c r="D512" s="451"/>
      <c r="E512" s="458"/>
      <c r="F512" s="458"/>
      <c r="G512" s="13"/>
      <c r="H512" s="13"/>
    </row>
    <row r="513" spans="1:8" ht="40.5" customHeight="1" x14ac:dyDescent="0.25">
      <c r="A513" s="11"/>
      <c r="B513" s="11"/>
      <c r="C513" s="451"/>
      <c r="D513" s="451"/>
      <c r="E513" s="458"/>
      <c r="F513" s="458"/>
      <c r="G513" s="13"/>
      <c r="H513" s="13"/>
    </row>
    <row r="514" spans="1:8" ht="40.5" customHeight="1" x14ac:dyDescent="0.25">
      <c r="A514" s="11"/>
      <c r="B514" s="11"/>
      <c r="C514" s="451"/>
      <c r="D514" s="451"/>
      <c r="E514" s="458"/>
      <c r="F514" s="458"/>
      <c r="G514" s="13"/>
      <c r="H514" s="13"/>
    </row>
    <row r="515" spans="1:8" ht="40.5" customHeight="1" x14ac:dyDescent="0.25">
      <c r="A515" s="11"/>
      <c r="B515" s="11"/>
      <c r="C515" s="451"/>
      <c r="D515" s="451"/>
      <c r="E515" s="458"/>
      <c r="F515" s="458"/>
      <c r="G515" s="13"/>
      <c r="H515" s="13"/>
    </row>
    <row r="516" spans="1:8" ht="40.5" customHeight="1" x14ac:dyDescent="0.25">
      <c r="A516" s="11"/>
      <c r="B516" s="11"/>
      <c r="C516" s="451"/>
      <c r="D516" s="451"/>
      <c r="E516" s="458"/>
      <c r="F516" s="458"/>
      <c r="G516" s="13"/>
      <c r="H516" s="13"/>
    </row>
    <row r="517" spans="1:8" ht="40.5" customHeight="1" x14ac:dyDescent="0.25">
      <c r="A517" s="11"/>
      <c r="B517" s="11"/>
      <c r="C517" s="451"/>
      <c r="D517" s="451"/>
      <c r="E517" s="458"/>
      <c r="F517" s="458"/>
      <c r="G517" s="13"/>
      <c r="H517" s="13"/>
    </row>
    <row r="518" spans="1:8" ht="40.5" customHeight="1" x14ac:dyDescent="0.25">
      <c r="A518" s="11"/>
      <c r="B518" s="11"/>
      <c r="C518" s="451"/>
      <c r="D518" s="451"/>
      <c r="E518" s="458"/>
      <c r="F518" s="458"/>
      <c r="G518" s="13"/>
      <c r="H518" s="13"/>
    </row>
    <row r="519" spans="1:8" ht="40.5" customHeight="1" x14ac:dyDescent="0.25">
      <c r="A519" s="11"/>
      <c r="B519" s="11"/>
      <c r="C519" s="451"/>
      <c r="D519" s="451"/>
      <c r="E519" s="458"/>
      <c r="F519" s="458"/>
      <c r="G519" s="13"/>
      <c r="H519" s="13"/>
    </row>
    <row r="520" spans="1:8" ht="40.5" customHeight="1" x14ac:dyDescent="0.25">
      <c r="A520" s="11"/>
      <c r="B520" s="11"/>
      <c r="C520" s="451"/>
      <c r="D520" s="451"/>
      <c r="E520" s="458"/>
      <c r="F520" s="458"/>
      <c r="G520" s="13"/>
      <c r="H520" s="13"/>
    </row>
    <row r="521" spans="1:8" ht="40.5" customHeight="1" x14ac:dyDescent="0.25">
      <c r="A521" s="11"/>
      <c r="B521" s="11"/>
      <c r="C521" s="451"/>
      <c r="D521" s="451"/>
      <c r="E521" s="458"/>
      <c r="F521" s="458"/>
      <c r="G521" s="13"/>
      <c r="H521" s="13"/>
    </row>
    <row r="522" spans="1:8" ht="40.5" customHeight="1" x14ac:dyDescent="0.25">
      <c r="A522" s="11"/>
      <c r="B522" s="11"/>
      <c r="C522" s="451"/>
      <c r="D522" s="451"/>
      <c r="E522" s="458"/>
      <c r="F522" s="458"/>
      <c r="G522" s="13"/>
      <c r="H522" s="13"/>
    </row>
    <row r="523" spans="1:8" ht="40.5" customHeight="1" x14ac:dyDescent="0.25">
      <c r="A523" s="11"/>
      <c r="B523" s="11"/>
      <c r="C523" s="451"/>
      <c r="D523" s="451"/>
      <c r="E523" s="458"/>
      <c r="F523" s="458"/>
      <c r="G523" s="13"/>
      <c r="H523" s="13"/>
    </row>
    <row r="524" spans="1:8" ht="40.5" customHeight="1" x14ac:dyDescent="0.25">
      <c r="A524" s="11"/>
      <c r="B524" s="11"/>
      <c r="C524" s="451"/>
      <c r="D524" s="451"/>
      <c r="E524" s="458"/>
      <c r="F524" s="458"/>
      <c r="G524" s="13"/>
      <c r="H524" s="13"/>
    </row>
    <row r="525" spans="1:8" ht="40.5" customHeight="1" x14ac:dyDescent="0.25">
      <c r="A525" s="11"/>
      <c r="B525" s="11"/>
      <c r="C525" s="451"/>
      <c r="D525" s="451"/>
      <c r="E525" s="458"/>
      <c r="F525" s="458"/>
      <c r="G525" s="13"/>
      <c r="H525" s="13"/>
    </row>
    <row r="526" spans="1:8" ht="40.5" customHeight="1" x14ac:dyDescent="0.25">
      <c r="A526" s="11"/>
      <c r="B526" s="11"/>
      <c r="C526" s="451"/>
      <c r="D526" s="451"/>
      <c r="E526" s="458"/>
      <c r="F526" s="458"/>
      <c r="G526" s="13"/>
      <c r="H526" s="13"/>
    </row>
    <row r="527" spans="1:8" ht="40.5" customHeight="1" x14ac:dyDescent="0.25">
      <c r="A527" s="11"/>
      <c r="B527" s="11"/>
      <c r="C527" s="451"/>
      <c r="D527" s="451"/>
      <c r="E527" s="458"/>
      <c r="F527" s="458"/>
      <c r="G527" s="13"/>
      <c r="H527" s="13"/>
    </row>
    <row r="528" spans="1:8" ht="40.5" customHeight="1" x14ac:dyDescent="0.25">
      <c r="A528" s="11"/>
      <c r="B528" s="11"/>
      <c r="C528" s="451"/>
      <c r="D528" s="451"/>
      <c r="E528" s="458"/>
      <c r="F528" s="458"/>
      <c r="G528" s="13"/>
      <c r="H528" s="13"/>
    </row>
    <row r="529" spans="1:8" ht="40.5" customHeight="1" x14ac:dyDescent="0.25">
      <c r="A529" s="11"/>
      <c r="B529" s="11"/>
      <c r="C529" s="451"/>
      <c r="D529" s="451"/>
      <c r="E529" s="458"/>
      <c r="F529" s="458"/>
      <c r="G529" s="13"/>
      <c r="H529" s="13"/>
    </row>
    <row r="530" spans="1:8" ht="40.5" customHeight="1" x14ac:dyDescent="0.25">
      <c r="A530" s="11"/>
      <c r="B530" s="11"/>
      <c r="C530" s="451"/>
      <c r="D530" s="451"/>
      <c r="E530" s="458"/>
      <c r="F530" s="458"/>
      <c r="G530" s="13"/>
      <c r="H530" s="13"/>
    </row>
    <row r="531" spans="1:8" ht="40.5" customHeight="1" x14ac:dyDescent="0.25">
      <c r="A531" s="11"/>
      <c r="B531" s="11"/>
      <c r="C531" s="451"/>
      <c r="D531" s="451"/>
      <c r="E531" s="458"/>
      <c r="F531" s="458"/>
      <c r="G531" s="13"/>
      <c r="H531" s="13"/>
    </row>
    <row r="532" spans="1:8" ht="40.5" customHeight="1" x14ac:dyDescent="0.25">
      <c r="A532" s="11"/>
      <c r="B532" s="11"/>
      <c r="C532" s="451"/>
      <c r="D532" s="451"/>
      <c r="E532" s="458"/>
      <c r="F532" s="458"/>
      <c r="G532" s="13"/>
      <c r="H532" s="13"/>
    </row>
    <row r="533" spans="1:8" ht="40.5" customHeight="1" x14ac:dyDescent="0.25">
      <c r="A533" s="11"/>
      <c r="B533" s="11"/>
      <c r="C533" s="451"/>
      <c r="D533" s="451"/>
      <c r="E533" s="458"/>
      <c r="F533" s="458"/>
      <c r="G533" s="13"/>
      <c r="H533" s="13"/>
    </row>
    <row r="534" spans="1:8" ht="40.5" customHeight="1" x14ac:dyDescent="0.25">
      <c r="A534" s="11"/>
      <c r="B534" s="11"/>
      <c r="C534" s="451"/>
      <c r="D534" s="451"/>
      <c r="E534" s="458"/>
      <c r="F534" s="458"/>
      <c r="G534" s="13"/>
      <c r="H534" s="13"/>
    </row>
  </sheetData>
  <sheetProtection password="8657" sheet="1" objects="1" scenarios="1" formatCells="0" formatColumns="0" formatRows="0" insertColumns="0"/>
  <mergeCells count="1">
    <mergeCell ref="B94:H94"/>
  </mergeCells>
  <dataValidations xWindow="889" yWindow="560" count="69">
    <dataValidation operator="greaterThan" allowBlank="1" showInputMessage="1" showErrorMessage="1" error="Value must be in number format; Please enter a value greater than 0" sqref="B94"/>
    <dataValidation type="decimal" operator="greaterThanOrEqual" allowBlank="1" showErrorMessage="1" sqref="D134:D147 D106:D114 D116:D128">
      <formula1>0</formula1>
    </dataValidation>
    <dataValidation allowBlank="1" showErrorMessage="1" sqref="D133"/>
    <dataValidation type="decimal" operator="greaterThan" allowBlank="1" showInputMessage="1" showErrorMessage="1" error="Value must be in number format; Please enter a value greater than 0" sqref="D48 D91:D93 D50 D57 D96:D97">
      <formula1>0</formula1>
    </dataValidation>
    <dataValidation type="whole" operator="greaterThan" allowBlank="1" showInputMessage="1" showErrorMessage="1" error="Please enter a valid EER - Whole number above 0" sqref="D151:D152">
      <formula1>0</formula1>
    </dataValidation>
    <dataValidation type="list" allowBlank="1" showErrorMessage="1" sqref="D58">
      <formula1>_02HEA005</formula1>
    </dataValidation>
    <dataValidation type="list" allowBlank="1" showErrorMessage="1" sqref="D59">
      <formula1>_03HEA005</formula1>
    </dataValidation>
    <dataValidation type="list" allowBlank="1" showErrorMessage="1" sqref="D60">
      <formula1>_04HEA005</formula1>
    </dataValidation>
    <dataValidation type="list" allowBlank="1" showErrorMessage="1" sqref="D61">
      <formula1>_05HEA005</formula1>
    </dataValidation>
    <dataValidation type="list" allowBlank="1" showErrorMessage="1" sqref="D63">
      <formula1>_07HEA005</formula1>
    </dataValidation>
    <dataValidation type="list" allowBlank="1" showErrorMessage="1" sqref="D64">
      <formula1>_08HEA005</formula1>
    </dataValidation>
    <dataValidation type="list" allowBlank="1" showErrorMessage="1" sqref="D23">
      <formula1>_05TRA002</formula1>
    </dataValidation>
    <dataValidation type="list" allowBlank="1" showErrorMessage="1" sqref="D29">
      <formula1>_01WAS003</formula1>
    </dataValidation>
    <dataValidation type="list" allowBlank="1" showErrorMessage="1" sqref="D35">
      <formula1>_01WAT004</formula1>
    </dataValidation>
    <dataValidation type="list" allowBlank="1" showErrorMessage="1" sqref="D36">
      <formula1>_02WAT004</formula1>
    </dataValidation>
    <dataValidation type="list" allowBlank="1" showErrorMessage="1" sqref="D37">
      <formula1>_03WAT004</formula1>
    </dataValidation>
    <dataValidation type="list" allowBlank="1" showErrorMessage="1" sqref="D39">
      <formula1>_05WAT004</formula1>
    </dataValidation>
    <dataValidation type="list" allowBlank="1" showErrorMessage="1" sqref="D41">
      <formula1>_07WAT004</formula1>
    </dataValidation>
    <dataValidation type="list" allowBlank="1" showErrorMessage="1" sqref="D42">
      <formula1>_08WAT004</formula1>
    </dataValidation>
    <dataValidation type="list" allowBlank="1" showErrorMessage="1" sqref="D43">
      <formula1>_09WAT004</formula1>
    </dataValidation>
    <dataValidation type="list" allowBlank="1" showErrorMessage="1" sqref="D45">
      <formula1>_11WAT004</formula1>
    </dataValidation>
    <dataValidation type="list" allowBlank="1" showErrorMessage="1" sqref="D46">
      <formula1>_12WAT004</formula1>
    </dataValidation>
    <dataValidation type="list" allowBlank="1" showErrorMessage="1" sqref="D47">
      <formula1>_13WAT004</formula1>
    </dataValidation>
    <dataValidation type="list" allowBlank="1" showErrorMessage="1" sqref="D49">
      <formula1>_15WAT004</formula1>
    </dataValidation>
    <dataValidation type="list" allowBlank="1" showErrorMessage="1" sqref="D51">
      <formula1>_17WAT004</formula1>
    </dataValidation>
    <dataValidation type="list" allowBlank="1" showErrorMessage="1" sqref="D65">
      <formula1>_09HEA005</formula1>
    </dataValidation>
    <dataValidation type="list" allowBlank="1" showErrorMessage="1" sqref="D66">
      <formula1>_10HEA005</formula1>
    </dataValidation>
    <dataValidation type="list" allowBlank="1" showErrorMessage="1" sqref="D67">
      <formula1>_11HEA005</formula1>
    </dataValidation>
    <dataValidation type="list" allowBlank="1" showErrorMessage="1" sqref="D74">
      <formula1>_02POL006</formula1>
    </dataValidation>
    <dataValidation type="list" allowBlank="1" showErrorMessage="1" sqref="D75">
      <formula1>_03POL006</formula1>
    </dataValidation>
    <dataValidation type="list" allowBlank="1" showErrorMessage="1" sqref="D76">
      <formula1>_04POL006</formula1>
    </dataValidation>
    <dataValidation type="list" allowBlank="1" showErrorMessage="1" sqref="D77">
      <formula1>_05POL006</formula1>
    </dataValidation>
    <dataValidation type="list" allowBlank="1" showErrorMessage="1" sqref="D78">
      <formula1>_06POL006</formula1>
    </dataValidation>
    <dataValidation type="list" allowBlank="1" showErrorMessage="1" sqref="D80">
      <formula1>_08POL006</formula1>
    </dataValidation>
    <dataValidation type="list" allowBlank="1" showErrorMessage="1" sqref="D81">
      <formula1>_09POL006</formula1>
    </dataValidation>
    <dataValidation type="list" allowBlank="1" showErrorMessage="1" sqref="D82">
      <formula1>_10POL006</formula1>
    </dataValidation>
    <dataValidation type="list" allowBlank="1" showErrorMessage="1" sqref="D88">
      <formula1>_01ENE007</formula1>
    </dataValidation>
    <dataValidation type="list" allowBlank="1" showErrorMessage="1" sqref="D89">
      <formula1>_02ENE007</formula1>
    </dataValidation>
    <dataValidation type="list" allowBlank="1" showErrorMessage="1" sqref="D95">
      <formula1>_04ENE007</formula1>
    </dataValidation>
    <dataValidation type="list" allowBlank="1" showErrorMessage="1" sqref="D98">
      <formula1>_07ENE007</formula1>
    </dataValidation>
    <dataValidation type="list" allowBlank="1" showErrorMessage="1" sqref="D99">
      <formula1>_08ENE007</formula1>
    </dataValidation>
    <dataValidation type="list" allowBlank="1" showErrorMessage="1" sqref="D102">
      <formula1>_11ENE007</formula1>
    </dataValidation>
    <dataValidation type="list" allowBlank="1" showErrorMessage="1" sqref="D103">
      <formula1>_12ENE007</formula1>
    </dataValidation>
    <dataValidation type="list" allowBlank="1" showErrorMessage="1" sqref="D104">
      <formula1>_13ENE007</formula1>
    </dataValidation>
    <dataValidation type="list" allowBlank="1" showErrorMessage="1" sqref="D105">
      <formula1>_14ENE007</formula1>
    </dataValidation>
    <dataValidation type="list" allowBlank="1" showErrorMessage="1" sqref="D130">
      <formula1>_36ENE007</formula1>
    </dataValidation>
    <dataValidation type="list" allowBlank="1" showErrorMessage="1" sqref="D131">
      <formula1>_37ENE007</formula1>
    </dataValidation>
    <dataValidation type="list" allowBlank="1" showErrorMessage="1" sqref="D132">
      <formula1>_38ENE007</formula1>
    </dataValidation>
    <dataValidation type="list" allowBlank="1" showErrorMessage="1" sqref="D149">
      <formula1>_40ENE007</formula1>
    </dataValidation>
    <dataValidation type="list" allowBlank="1" showErrorMessage="1" sqref="D150">
      <formula1>_41ENE007</formula1>
    </dataValidation>
    <dataValidation type="list" allowBlank="1" showErrorMessage="1" sqref="D159">
      <formula1>_02LE008</formula1>
    </dataValidation>
    <dataValidation type="list" allowBlank="1" showErrorMessage="1" sqref="D160">
      <formula1>_03LE008</formula1>
    </dataValidation>
    <dataValidation type="list" allowBlank="1" showErrorMessage="1" sqref="D38">
      <formula1>_04WAT004</formula1>
    </dataValidation>
    <dataValidation type="list" allowBlank="1" showErrorMessage="1" sqref="D9">
      <formula1>_03MAT001</formula1>
    </dataValidation>
    <dataValidation type="list" allowBlank="1" showErrorMessage="1" sqref="D8">
      <formula1>_02MAT001</formula1>
    </dataValidation>
    <dataValidation type="list" allowBlank="1" showErrorMessage="1" sqref="D7">
      <formula1>_01MAT001</formula1>
    </dataValidation>
    <dataValidation type="list" allowBlank="1" showErrorMessage="1" sqref="D10">
      <formula1>_04MAT001</formula1>
    </dataValidation>
    <dataValidation type="list" allowBlank="1" showErrorMessage="1" sqref="D11">
      <formula1>_05MAT001</formula1>
    </dataValidation>
    <dataValidation type="list" allowBlank="1" showErrorMessage="1" sqref="D12">
      <formula1>_06MAT001</formula1>
    </dataValidation>
    <dataValidation type="list" allowBlank="1" showErrorMessage="1" sqref="D13">
      <formula1>_07MAT001</formula1>
    </dataValidation>
    <dataValidation type="list" allowBlank="1" showErrorMessage="1" sqref="D19">
      <formula1>_01TRA002</formula1>
    </dataValidation>
    <dataValidation type="list" allowBlank="1" showErrorMessage="1" sqref="D20">
      <formula1>_02TRA002</formula1>
    </dataValidation>
    <dataValidation type="list" allowBlank="1" showErrorMessage="1" sqref="D21">
      <formula1>_03TRA002</formula1>
    </dataValidation>
    <dataValidation type="list" allowBlank="1" showErrorMessage="1" sqref="D22">
      <formula1>_04TRA002</formula1>
    </dataValidation>
    <dataValidation type="list" allowBlank="1" showErrorMessage="1" sqref="D79">
      <formula1>_07POL006</formula1>
    </dataValidation>
    <dataValidation type="list" allowBlank="1" showErrorMessage="1" sqref="D100">
      <formula1>_09ENE007</formula1>
    </dataValidation>
    <dataValidation type="list" allowBlank="1" showErrorMessage="1" sqref="D101">
      <formula1>_10ENE007</formula1>
    </dataValidation>
    <dataValidation type="list" allowBlank="1" showErrorMessage="1" sqref="D40">
      <formula1>_06WAT004</formula1>
    </dataValidation>
    <dataValidation type="list" allowBlank="1" showErrorMessage="1" sqref="D44">
      <formula1>_10WAT004</formula1>
    </dataValidation>
  </dataValidations>
  <hyperlinks>
    <hyperlink ref="D166" location="'Teil 1 Gebäude'!A4" display="Zurück zum Seitenanfang"/>
  </hyperlinks>
  <pageMargins left="0.7" right="0.7" top="0.75" bottom="0.75" header="0.3" footer="0.3"/>
  <pageSetup paperSize="9" orientation="portrait" verticalDpi="100" r:id="rId1"/>
  <ignoredErrors>
    <ignoredError sqref="H49 H95" formula="1"/>
  </ignoredErrors>
  <drawing r:id="rId2"/>
  <extLst>
    <ext xmlns:x14="http://schemas.microsoft.com/office/spreadsheetml/2009/9/main" uri="{CCE6A557-97BC-4b89-ADB6-D9C93CAAB3DF}">
      <x14:dataValidations xmlns:xm="http://schemas.microsoft.com/office/excel/2006/main" xWindow="889" yWindow="560" count="3">
        <x14:dataValidation type="list" allowBlank="1" showErrorMessage="1">
          <x14:formula1>
            <xm:f>'Anhang Teil 1'!$C$270:$C$274</xm:f>
          </x14:formula1>
          <xm:sqref>D73</xm:sqref>
        </x14:dataValidation>
        <x14:dataValidation type="list" allowBlank="1" showErrorMessage="1">
          <x14:formula1>
            <xm:f>'Anhang Teil 1'!$C$234:$C$238</xm:f>
          </x14:formula1>
          <xm:sqref>D62</xm:sqref>
        </x14:dataValidation>
        <x14:dataValidation type="list" allowBlank="1" showErrorMessage="1">
          <x14:formula1>
            <xm:f>'Anhang Teil 1'!$C$622:$C$627</xm:f>
          </x14:formula1>
          <xm:sqref>D158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92D050"/>
    <pageSetUpPr fitToPage="1"/>
  </sheetPr>
  <dimension ref="A1:CA442"/>
  <sheetViews>
    <sheetView tabSelected="1" zoomScale="85" zoomScaleNormal="85" workbookViewId="0">
      <pane ySplit="3" topLeftCell="A211" activePane="bottomLeft" state="frozen"/>
      <selection pane="bottomLeft" activeCell="D212" sqref="D212:D213"/>
    </sheetView>
  </sheetViews>
  <sheetFormatPr baseColWidth="10" defaultColWidth="9.140625" defaultRowHeight="15" x14ac:dyDescent="0.25"/>
  <cols>
    <col min="1" max="1" width="2.140625" style="3" customWidth="1"/>
    <col min="2" max="2" width="35" style="1" bestFit="1" customWidth="1"/>
    <col min="3" max="3" width="53.5703125" style="457" customWidth="1"/>
    <col min="4" max="4" width="79.7109375" style="1071" bestFit="1" customWidth="1"/>
    <col min="5" max="6" width="32.85546875" style="519" customWidth="1"/>
    <col min="7" max="7" width="20.42578125" style="12" customWidth="1"/>
    <col min="8" max="8" width="19.140625" style="12" customWidth="1"/>
    <col min="9" max="9" width="15.42578125" style="3" customWidth="1"/>
    <col min="10" max="10" width="114.7109375" style="462" bestFit="1" customWidth="1"/>
    <col min="11" max="12" width="9.140625" style="805"/>
    <col min="13" max="13" width="9.140625" style="213"/>
    <col min="14" max="62" width="9.140625" style="874"/>
    <col min="63" max="63" width="9.140625" style="875"/>
    <col min="64" max="73" width="9.140625" style="151"/>
    <col min="74" max="79" width="9.140625" style="152"/>
    <col min="80" max="16384" width="9.140625" style="1"/>
  </cols>
  <sheetData>
    <row r="1" spans="1:79" ht="40.5" customHeight="1" x14ac:dyDescent="0.25">
      <c r="C1" s="451"/>
      <c r="D1" s="1047"/>
      <c r="E1" s="782"/>
      <c r="F1" s="782"/>
      <c r="G1" s="783"/>
      <c r="H1" s="783"/>
      <c r="I1" s="200"/>
      <c r="J1" s="801"/>
      <c r="K1" s="802"/>
    </row>
    <row r="2" spans="1:79" ht="15.75" x14ac:dyDescent="0.25">
      <c r="B2" s="413" t="s">
        <v>446</v>
      </c>
      <c r="C2" s="452"/>
      <c r="D2" s="1048"/>
      <c r="E2" s="785"/>
      <c r="F2" s="785"/>
      <c r="G2" s="786"/>
      <c r="H2" s="786"/>
      <c r="I2" s="200"/>
      <c r="J2" s="801"/>
      <c r="K2" s="802"/>
    </row>
    <row r="3" spans="1:79" ht="18.75" x14ac:dyDescent="0.25">
      <c r="B3" s="86" t="s">
        <v>900</v>
      </c>
      <c r="C3" s="460"/>
      <c r="D3" s="1049" t="s">
        <v>901</v>
      </c>
      <c r="E3" s="788"/>
      <c r="F3" s="785"/>
      <c r="G3" s="786"/>
      <c r="H3" s="786"/>
      <c r="I3" s="200"/>
      <c r="J3" s="801"/>
      <c r="K3" s="802"/>
    </row>
    <row r="4" spans="1:79" s="78" customFormat="1" ht="12.75" x14ac:dyDescent="0.2">
      <c r="A4" s="198"/>
      <c r="B4" s="77"/>
      <c r="C4" s="453"/>
      <c r="D4" s="1050"/>
      <c r="E4" s="503"/>
      <c r="F4" s="503"/>
      <c r="G4" s="116"/>
      <c r="H4" s="116"/>
      <c r="I4" s="76"/>
      <c r="J4" s="463"/>
      <c r="K4" s="806"/>
      <c r="L4" s="806"/>
      <c r="M4" s="146"/>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c r="BI4" s="868"/>
      <c r="BJ4" s="868"/>
      <c r="BK4" s="809"/>
      <c r="BL4" s="158"/>
      <c r="BM4" s="158"/>
      <c r="BN4" s="158"/>
      <c r="BO4" s="158"/>
      <c r="BP4" s="158"/>
      <c r="BQ4" s="158"/>
      <c r="BR4" s="158"/>
      <c r="BS4" s="158"/>
      <c r="BT4" s="158"/>
      <c r="BU4" s="158"/>
      <c r="BV4" s="165"/>
      <c r="BW4" s="165"/>
      <c r="BX4" s="165"/>
      <c r="BY4" s="165"/>
      <c r="BZ4" s="165"/>
      <c r="CA4" s="165"/>
    </row>
    <row r="5" spans="1:79" s="449" customFormat="1" ht="40.5" customHeight="1" x14ac:dyDescent="0.25">
      <c r="A5" s="454"/>
      <c r="B5" s="448" t="s">
        <v>0</v>
      </c>
      <c r="C5" s="247"/>
      <c r="D5" s="1051"/>
      <c r="E5" s="247"/>
      <c r="F5" s="247"/>
      <c r="G5" s="247"/>
      <c r="H5" s="247"/>
      <c r="I5" s="454"/>
      <c r="J5" s="800"/>
      <c r="K5" s="807"/>
      <c r="L5" s="807"/>
      <c r="M5" s="869"/>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7"/>
      <c r="BL5" s="870"/>
      <c r="BM5" s="870"/>
      <c r="BN5" s="870"/>
      <c r="BO5" s="870"/>
      <c r="BP5" s="870"/>
      <c r="BQ5" s="870"/>
      <c r="BR5" s="870"/>
      <c r="BS5" s="870"/>
      <c r="BT5" s="870"/>
      <c r="BU5" s="870"/>
      <c r="BV5" s="871"/>
      <c r="BW5" s="871"/>
      <c r="BX5" s="871"/>
      <c r="BY5" s="871"/>
      <c r="BZ5" s="871"/>
      <c r="CA5" s="871"/>
    </row>
    <row r="6" spans="1:79" s="449" customFormat="1" ht="40.5" customHeight="1" x14ac:dyDescent="0.25">
      <c r="A6" s="454"/>
      <c r="B6" s="448" t="s">
        <v>552</v>
      </c>
      <c r="C6" s="448" t="s">
        <v>553</v>
      </c>
      <c r="D6" s="1072" t="s">
        <v>554</v>
      </c>
      <c r="E6" s="529" t="s">
        <v>555</v>
      </c>
      <c r="F6" s="529" t="s">
        <v>556</v>
      </c>
      <c r="G6" s="797" t="s">
        <v>416</v>
      </c>
      <c r="H6" s="797" t="s">
        <v>420</v>
      </c>
      <c r="I6" s="529" t="s">
        <v>557</v>
      </c>
      <c r="J6" s="448" t="s">
        <v>422</v>
      </c>
      <c r="K6" s="807"/>
      <c r="L6" s="807"/>
      <c r="M6" s="869"/>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7"/>
      <c r="BL6" s="870"/>
      <c r="BM6" s="870"/>
      <c r="BN6" s="870"/>
      <c r="BO6" s="870"/>
      <c r="BP6" s="870"/>
      <c r="BQ6" s="870"/>
      <c r="BR6" s="870"/>
      <c r="BS6" s="870"/>
      <c r="BT6" s="870"/>
      <c r="BU6" s="870"/>
      <c r="BV6" s="871"/>
      <c r="BW6" s="871"/>
      <c r="BX6" s="871"/>
      <c r="BY6" s="871"/>
      <c r="BZ6" s="871"/>
      <c r="CA6" s="871"/>
    </row>
    <row r="7" spans="1:79" s="78" customFormat="1" ht="204" x14ac:dyDescent="0.2">
      <c r="A7" s="76"/>
      <c r="B7" s="482" t="s">
        <v>38</v>
      </c>
      <c r="C7" s="483" t="s">
        <v>859</v>
      </c>
      <c r="D7" s="1052" t="s">
        <v>571</v>
      </c>
      <c r="E7" s="404"/>
      <c r="F7" s="404"/>
      <c r="G7" s="398">
        <v>2</v>
      </c>
      <c r="H7" s="111">
        <f>VLOOKUP(D7,'Anhang Teil 2'!C5:D8,2,)</f>
        <v>0</v>
      </c>
      <c r="I7" s="427"/>
      <c r="J7" s="445" t="s">
        <v>1893</v>
      </c>
      <c r="K7" s="806"/>
      <c r="L7" s="806"/>
      <c r="M7" s="146"/>
      <c r="N7" s="868"/>
      <c r="O7" s="868"/>
      <c r="P7" s="868"/>
      <c r="Q7" s="868"/>
      <c r="R7" s="868"/>
      <c r="S7" s="868"/>
      <c r="T7" s="868"/>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c r="BD7" s="868"/>
      <c r="BE7" s="868"/>
      <c r="BF7" s="868"/>
      <c r="BG7" s="868"/>
      <c r="BH7" s="868"/>
      <c r="BI7" s="868"/>
      <c r="BJ7" s="868"/>
      <c r="BK7" s="809"/>
      <c r="BL7" s="158"/>
      <c r="BM7" s="158"/>
      <c r="BN7" s="158"/>
      <c r="BO7" s="158"/>
      <c r="BP7" s="158"/>
      <c r="BQ7" s="158"/>
      <c r="BR7" s="158"/>
      <c r="BS7" s="158"/>
      <c r="BT7" s="158"/>
      <c r="BU7" s="158"/>
      <c r="BV7" s="165"/>
      <c r="BW7" s="165"/>
      <c r="BX7" s="165"/>
      <c r="BY7" s="165"/>
      <c r="BZ7" s="165"/>
      <c r="CA7" s="165"/>
    </row>
    <row r="8" spans="1:79" s="78" customFormat="1" ht="63.75" x14ac:dyDescent="0.2">
      <c r="A8" s="76"/>
      <c r="B8" s="80" t="s">
        <v>39</v>
      </c>
      <c r="C8" s="444" t="s">
        <v>860</v>
      </c>
      <c r="D8" s="1052" t="s">
        <v>571</v>
      </c>
      <c r="E8" s="404"/>
      <c r="F8" s="404"/>
      <c r="G8" s="111">
        <v>4</v>
      </c>
      <c r="H8" s="111">
        <f>VLOOKUP(D8,'Anhang Teil 2'!C9:D16,2,)</f>
        <v>0</v>
      </c>
      <c r="I8" s="427"/>
      <c r="J8" s="445" t="s">
        <v>1894</v>
      </c>
      <c r="K8" s="806"/>
      <c r="L8" s="806"/>
      <c r="M8" s="146"/>
      <c r="N8" s="868"/>
      <c r="O8" s="868"/>
      <c r="P8" s="868"/>
      <c r="Q8" s="868"/>
      <c r="R8" s="868"/>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868"/>
      <c r="BH8" s="868"/>
      <c r="BI8" s="868"/>
      <c r="BJ8" s="868"/>
      <c r="BK8" s="809"/>
      <c r="BL8" s="158"/>
      <c r="BM8" s="158"/>
      <c r="BN8" s="158"/>
      <c r="BO8" s="158"/>
      <c r="BP8" s="158"/>
      <c r="BQ8" s="158"/>
      <c r="BR8" s="158"/>
      <c r="BS8" s="158"/>
      <c r="BT8" s="158"/>
      <c r="BU8" s="158"/>
      <c r="BV8" s="165"/>
      <c r="BW8" s="165"/>
      <c r="BX8" s="165"/>
      <c r="BY8" s="165"/>
      <c r="BZ8" s="165"/>
      <c r="CA8" s="165"/>
    </row>
    <row r="9" spans="1:79" s="78" customFormat="1" ht="42.75" customHeight="1" x14ac:dyDescent="0.2">
      <c r="A9" s="76"/>
      <c r="B9" s="80" t="s">
        <v>40</v>
      </c>
      <c r="C9" s="444" t="s">
        <v>861</v>
      </c>
      <c r="D9" s="1052" t="s">
        <v>571</v>
      </c>
      <c r="E9" s="404"/>
      <c r="F9" s="404"/>
      <c r="G9" s="111">
        <v>4</v>
      </c>
      <c r="H9" s="111">
        <f>VLOOKUP(D9,'Anhang Teil 2'!C17:D25,2,)</f>
        <v>0</v>
      </c>
      <c r="I9" s="427"/>
      <c r="J9" s="445" t="s">
        <v>1895</v>
      </c>
      <c r="K9" s="806"/>
      <c r="L9" s="806"/>
      <c r="M9" s="146"/>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c r="BD9" s="868"/>
      <c r="BE9" s="868"/>
      <c r="BF9" s="868"/>
      <c r="BG9" s="868"/>
      <c r="BH9" s="868"/>
      <c r="BI9" s="868"/>
      <c r="BJ9" s="868"/>
      <c r="BK9" s="809"/>
      <c r="BL9" s="158"/>
      <c r="BM9" s="158"/>
      <c r="BN9" s="158"/>
      <c r="BO9" s="158"/>
      <c r="BP9" s="158"/>
      <c r="BQ9" s="158"/>
      <c r="BR9" s="158"/>
      <c r="BS9" s="158"/>
      <c r="BT9" s="158"/>
      <c r="BU9" s="158"/>
      <c r="BV9" s="165"/>
      <c r="BW9" s="165"/>
      <c r="BX9" s="165"/>
      <c r="BY9" s="165"/>
      <c r="BZ9" s="165"/>
      <c r="CA9" s="165"/>
    </row>
    <row r="10" spans="1:79" s="78" customFormat="1" ht="57.75" customHeight="1" x14ac:dyDescent="0.2">
      <c r="A10" s="76"/>
      <c r="B10" s="80" t="s">
        <v>41</v>
      </c>
      <c r="C10" s="444" t="s">
        <v>862</v>
      </c>
      <c r="D10" s="1052" t="s">
        <v>571</v>
      </c>
      <c r="E10" s="404"/>
      <c r="F10" s="404"/>
      <c r="G10" s="111">
        <v>2</v>
      </c>
      <c r="H10" s="111">
        <f>VLOOKUP(D10,'Anhang Teil 2'!C26:D29,2,)</f>
        <v>0</v>
      </c>
      <c r="I10" s="427"/>
      <c r="J10" s="445" t="s">
        <v>884</v>
      </c>
      <c r="K10" s="806"/>
      <c r="L10" s="806"/>
      <c r="M10" s="146"/>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c r="BD10" s="868"/>
      <c r="BE10" s="868"/>
      <c r="BF10" s="868"/>
      <c r="BG10" s="868"/>
      <c r="BH10" s="868"/>
      <c r="BI10" s="868"/>
      <c r="BJ10" s="868"/>
      <c r="BK10" s="809"/>
      <c r="BL10" s="158"/>
      <c r="BM10" s="158"/>
      <c r="BN10" s="158"/>
      <c r="BO10" s="158"/>
      <c r="BP10" s="158"/>
      <c r="BQ10" s="158"/>
      <c r="BR10" s="158"/>
      <c r="BS10" s="158"/>
      <c r="BT10" s="158"/>
      <c r="BU10" s="158"/>
      <c r="BV10" s="165"/>
      <c r="BW10" s="165"/>
      <c r="BX10" s="165"/>
      <c r="BY10" s="165"/>
      <c r="BZ10" s="165"/>
      <c r="CA10" s="165"/>
    </row>
    <row r="11" spans="1:79" s="78" customFormat="1" ht="39.75" customHeight="1" x14ac:dyDescent="0.2">
      <c r="A11" s="76"/>
      <c r="B11" s="80" t="s">
        <v>42</v>
      </c>
      <c r="C11" s="444" t="s">
        <v>863</v>
      </c>
      <c r="D11" s="1052" t="s">
        <v>571</v>
      </c>
      <c r="E11" s="404"/>
      <c r="F11" s="404"/>
      <c r="G11" s="111">
        <v>2</v>
      </c>
      <c r="H11" s="111">
        <f>VLOOKUP(D11,'Anhang Teil 2'!C30:D33,2,)</f>
        <v>0</v>
      </c>
      <c r="I11" s="427"/>
      <c r="J11" s="445" t="s">
        <v>885</v>
      </c>
      <c r="K11" s="806"/>
      <c r="L11" s="806"/>
      <c r="M11" s="146"/>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09"/>
      <c r="BL11" s="158"/>
      <c r="BM11" s="158"/>
      <c r="BN11" s="158"/>
      <c r="BO11" s="158"/>
      <c r="BP11" s="158"/>
      <c r="BQ11" s="158"/>
      <c r="BR11" s="158"/>
      <c r="BS11" s="158"/>
      <c r="BT11" s="158"/>
      <c r="BU11" s="158"/>
      <c r="BV11" s="165"/>
      <c r="BW11" s="165"/>
      <c r="BX11" s="165"/>
      <c r="BY11" s="165"/>
      <c r="BZ11" s="165"/>
      <c r="CA11" s="165"/>
    </row>
    <row r="12" spans="1:79" s="78" customFormat="1" ht="63.75" customHeight="1" x14ac:dyDescent="0.2">
      <c r="A12" s="76"/>
      <c r="B12" s="80" t="s">
        <v>43</v>
      </c>
      <c r="C12" s="444" t="s">
        <v>864</v>
      </c>
      <c r="D12" s="1052" t="s">
        <v>571</v>
      </c>
      <c r="E12" s="404"/>
      <c r="F12" s="404"/>
      <c r="G12" s="111">
        <v>2</v>
      </c>
      <c r="H12" s="111">
        <f>VLOOKUP(D12,'Anhang Teil 2'!C34:D37,2,)</f>
        <v>0</v>
      </c>
      <c r="I12" s="427"/>
      <c r="J12" s="445" t="s">
        <v>886</v>
      </c>
      <c r="K12" s="806"/>
      <c r="L12" s="806"/>
      <c r="M12" s="146"/>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09"/>
      <c r="BL12" s="158"/>
      <c r="BM12" s="158"/>
      <c r="BN12" s="158"/>
      <c r="BO12" s="158"/>
      <c r="BP12" s="158"/>
      <c r="BQ12" s="158"/>
      <c r="BR12" s="158"/>
      <c r="BS12" s="158"/>
      <c r="BT12" s="158"/>
      <c r="BU12" s="158"/>
      <c r="BV12" s="165"/>
      <c r="BW12" s="165"/>
      <c r="BX12" s="165"/>
      <c r="BY12" s="165"/>
      <c r="BZ12" s="165"/>
      <c r="CA12" s="165"/>
    </row>
    <row r="13" spans="1:79" s="78" customFormat="1" ht="48.75" customHeight="1" x14ac:dyDescent="0.2">
      <c r="A13" s="76"/>
      <c r="B13" s="80" t="s">
        <v>44</v>
      </c>
      <c r="C13" s="444" t="s">
        <v>865</v>
      </c>
      <c r="D13" s="1052" t="s">
        <v>571</v>
      </c>
      <c r="E13" s="404"/>
      <c r="F13" s="404"/>
      <c r="G13" s="111">
        <v>2</v>
      </c>
      <c r="H13" s="111">
        <f>VLOOKUP(D13,'Anhang Teil 2'!C38:D42,2,)</f>
        <v>0</v>
      </c>
      <c r="I13" s="427"/>
      <c r="J13" s="445" t="s">
        <v>887</v>
      </c>
      <c r="K13" s="806"/>
      <c r="L13" s="806"/>
      <c r="M13" s="146"/>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c r="AU13" s="868"/>
      <c r="AV13" s="868"/>
      <c r="AW13" s="868"/>
      <c r="AX13" s="868"/>
      <c r="AY13" s="868"/>
      <c r="AZ13" s="868"/>
      <c r="BA13" s="868"/>
      <c r="BB13" s="868"/>
      <c r="BC13" s="868"/>
      <c r="BD13" s="868"/>
      <c r="BE13" s="868"/>
      <c r="BF13" s="868"/>
      <c r="BG13" s="868"/>
      <c r="BH13" s="868"/>
      <c r="BI13" s="868"/>
      <c r="BJ13" s="868"/>
      <c r="BK13" s="809"/>
      <c r="BL13" s="158"/>
      <c r="BM13" s="158"/>
      <c r="BN13" s="158"/>
      <c r="BO13" s="158"/>
      <c r="BP13" s="158"/>
      <c r="BQ13" s="158"/>
      <c r="BR13" s="158"/>
      <c r="BS13" s="158"/>
      <c r="BT13" s="158"/>
      <c r="BU13" s="158"/>
      <c r="BV13" s="165"/>
      <c r="BW13" s="165"/>
      <c r="BX13" s="165"/>
      <c r="BY13" s="165"/>
      <c r="BZ13" s="165"/>
      <c r="CA13" s="165"/>
    </row>
    <row r="14" spans="1:79" s="78" customFormat="1" ht="150.75" customHeight="1" x14ac:dyDescent="0.2">
      <c r="A14" s="76"/>
      <c r="B14" s="80" t="s">
        <v>45</v>
      </c>
      <c r="C14" s="444" t="s">
        <v>1832</v>
      </c>
      <c r="D14" s="1052" t="s">
        <v>571</v>
      </c>
      <c r="E14" s="404"/>
      <c r="F14" s="404"/>
      <c r="G14" s="111">
        <v>4</v>
      </c>
      <c r="H14" s="111">
        <f>VLOOKUP(D14,'Anhang Teil 2'!C43:D51,2,)</f>
        <v>0</v>
      </c>
      <c r="I14" s="427"/>
      <c r="J14" s="445" t="s">
        <v>888</v>
      </c>
      <c r="K14" s="806"/>
      <c r="L14" s="806"/>
      <c r="M14" s="146"/>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09"/>
      <c r="BL14" s="158"/>
      <c r="BM14" s="158"/>
      <c r="BN14" s="158"/>
      <c r="BO14" s="158"/>
      <c r="BP14" s="158"/>
      <c r="BQ14" s="158"/>
      <c r="BR14" s="158"/>
      <c r="BS14" s="158"/>
      <c r="BT14" s="158"/>
      <c r="BU14" s="158"/>
      <c r="BV14" s="165"/>
      <c r="BW14" s="165"/>
      <c r="BX14" s="165"/>
      <c r="BY14" s="165"/>
      <c r="BZ14" s="165"/>
      <c r="CA14" s="165"/>
    </row>
    <row r="15" spans="1:79" s="78" customFormat="1" ht="43.5" customHeight="1" x14ac:dyDescent="0.2">
      <c r="A15" s="76"/>
      <c r="B15" s="80" t="s">
        <v>46</v>
      </c>
      <c r="C15" s="444" t="s">
        <v>866</v>
      </c>
      <c r="D15" s="1052" t="s">
        <v>571</v>
      </c>
      <c r="E15" s="404"/>
      <c r="F15" s="404"/>
      <c r="G15" s="111">
        <v>4</v>
      </c>
      <c r="H15" s="111">
        <f>VLOOKUP(D15,'Anhang Teil 2'!C52:D57,2,)</f>
        <v>0</v>
      </c>
      <c r="I15" s="427"/>
      <c r="J15" s="445" t="s">
        <v>889</v>
      </c>
      <c r="K15" s="806"/>
      <c r="L15" s="806"/>
      <c r="M15" s="146"/>
      <c r="N15" s="868"/>
      <c r="O15" s="868"/>
      <c r="P15" s="868"/>
      <c r="Q15" s="868"/>
      <c r="R15" s="868"/>
      <c r="S15" s="868"/>
      <c r="T15" s="868"/>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c r="AT15" s="868"/>
      <c r="AU15" s="868"/>
      <c r="AV15" s="868"/>
      <c r="AW15" s="868"/>
      <c r="AX15" s="868"/>
      <c r="AY15" s="868"/>
      <c r="AZ15" s="868"/>
      <c r="BA15" s="868"/>
      <c r="BB15" s="868"/>
      <c r="BC15" s="868"/>
      <c r="BD15" s="868"/>
      <c r="BE15" s="868"/>
      <c r="BF15" s="868"/>
      <c r="BG15" s="868"/>
      <c r="BH15" s="868"/>
      <c r="BI15" s="868"/>
      <c r="BJ15" s="868"/>
      <c r="BK15" s="809"/>
      <c r="BL15" s="158"/>
      <c r="BM15" s="158"/>
      <c r="BN15" s="158"/>
      <c r="BO15" s="158"/>
      <c r="BP15" s="158"/>
      <c r="BQ15" s="158"/>
      <c r="BR15" s="158"/>
      <c r="BS15" s="158"/>
      <c r="BT15" s="158"/>
      <c r="BU15" s="158"/>
      <c r="BV15" s="165"/>
      <c r="BW15" s="165"/>
      <c r="BX15" s="165"/>
      <c r="BY15" s="165"/>
      <c r="BZ15" s="165"/>
      <c r="CA15" s="165"/>
    </row>
    <row r="16" spans="1:79" s="78" customFormat="1" ht="43.5" customHeight="1" x14ac:dyDescent="0.2">
      <c r="A16" s="76"/>
      <c r="B16" s="80" t="s">
        <v>47</v>
      </c>
      <c r="C16" s="444" t="s">
        <v>867</v>
      </c>
      <c r="D16" s="1052" t="s">
        <v>571</v>
      </c>
      <c r="E16" s="404"/>
      <c r="F16" s="404"/>
      <c r="G16" s="111">
        <v>2</v>
      </c>
      <c r="H16" s="111">
        <f>VLOOKUP(D16,'Anhang Teil 2'!C58:D62,2,)</f>
        <v>0</v>
      </c>
      <c r="I16" s="427"/>
      <c r="J16" s="445" t="s">
        <v>1928</v>
      </c>
      <c r="K16" s="806"/>
      <c r="L16" s="806"/>
      <c r="M16" s="146"/>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c r="BB16" s="868"/>
      <c r="BC16" s="868"/>
      <c r="BD16" s="868"/>
      <c r="BE16" s="868"/>
      <c r="BF16" s="868"/>
      <c r="BG16" s="868"/>
      <c r="BH16" s="868"/>
      <c r="BI16" s="868"/>
      <c r="BJ16" s="868"/>
      <c r="BK16" s="809"/>
      <c r="BL16" s="158"/>
      <c r="BM16" s="158"/>
      <c r="BN16" s="158"/>
      <c r="BO16" s="158"/>
      <c r="BP16" s="158"/>
      <c r="BQ16" s="158"/>
      <c r="BR16" s="158"/>
      <c r="BS16" s="158"/>
      <c r="BT16" s="158"/>
      <c r="BU16" s="158"/>
      <c r="BV16" s="165"/>
      <c r="BW16" s="165"/>
      <c r="BX16" s="165"/>
      <c r="BY16" s="165"/>
      <c r="BZ16" s="165"/>
      <c r="CA16" s="165"/>
    </row>
    <row r="17" spans="1:79" s="78" customFormat="1" ht="43.5" customHeight="1" x14ac:dyDescent="0.2">
      <c r="A17" s="76"/>
      <c r="B17" s="80" t="s">
        <v>48</v>
      </c>
      <c r="C17" s="444" t="s">
        <v>868</v>
      </c>
      <c r="D17" s="1052" t="s">
        <v>571</v>
      </c>
      <c r="E17" s="404"/>
      <c r="F17" s="404"/>
      <c r="G17" s="111">
        <v>4</v>
      </c>
      <c r="H17" s="111">
        <f>VLOOKUP(D17,'Anhang Teil 2'!C63:D67,2,)</f>
        <v>0</v>
      </c>
      <c r="I17" s="427"/>
      <c r="J17" s="445" t="s">
        <v>890</v>
      </c>
      <c r="K17" s="806"/>
      <c r="L17" s="806"/>
      <c r="M17" s="146"/>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c r="BD17" s="868"/>
      <c r="BE17" s="868"/>
      <c r="BF17" s="868"/>
      <c r="BG17" s="868"/>
      <c r="BH17" s="868"/>
      <c r="BI17" s="868"/>
      <c r="BJ17" s="868"/>
      <c r="BK17" s="809"/>
      <c r="BL17" s="158"/>
      <c r="BM17" s="158"/>
      <c r="BN17" s="158"/>
      <c r="BO17" s="158"/>
      <c r="BP17" s="158"/>
      <c r="BQ17" s="158"/>
      <c r="BR17" s="158"/>
      <c r="BS17" s="158"/>
      <c r="BT17" s="158"/>
      <c r="BU17" s="158"/>
      <c r="BV17" s="165"/>
      <c r="BW17" s="165"/>
      <c r="BX17" s="165"/>
      <c r="BY17" s="165"/>
      <c r="BZ17" s="165"/>
      <c r="CA17" s="165"/>
    </row>
    <row r="18" spans="1:79" s="78" customFormat="1" ht="115.5" thickBot="1" x14ac:dyDescent="0.25">
      <c r="A18" s="76"/>
      <c r="B18" s="890" t="s">
        <v>49</v>
      </c>
      <c r="C18" s="444" t="s">
        <v>869</v>
      </c>
      <c r="D18" s="1053" t="s">
        <v>1612</v>
      </c>
      <c r="E18" s="504"/>
      <c r="F18" s="505"/>
      <c r="G18" s="125"/>
      <c r="H18" s="126"/>
      <c r="I18" s="407"/>
      <c r="J18" s="445" t="s">
        <v>891</v>
      </c>
      <c r="K18" s="806"/>
      <c r="L18" s="806"/>
      <c r="M18" s="146"/>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c r="BD18" s="868"/>
      <c r="BE18" s="868"/>
      <c r="BF18" s="868"/>
      <c r="BG18" s="868"/>
      <c r="BH18" s="868"/>
      <c r="BI18" s="868"/>
      <c r="BJ18" s="868"/>
      <c r="BK18" s="809"/>
      <c r="BL18" s="158"/>
      <c r="BM18" s="158"/>
      <c r="BN18" s="158"/>
      <c r="BO18" s="158"/>
      <c r="BP18" s="158"/>
      <c r="BQ18" s="158"/>
      <c r="BR18" s="158"/>
      <c r="BS18" s="158"/>
      <c r="BT18" s="158"/>
      <c r="BU18" s="158"/>
      <c r="BV18" s="165"/>
      <c r="BW18" s="165"/>
      <c r="BX18" s="165"/>
      <c r="BY18" s="165"/>
      <c r="BZ18" s="165"/>
      <c r="CA18" s="165"/>
    </row>
    <row r="19" spans="1:79" s="78" customFormat="1" ht="29.25" customHeight="1" thickBot="1" x14ac:dyDescent="0.25">
      <c r="A19" s="76"/>
      <c r="B19" s="891"/>
      <c r="C19" s="421" t="s">
        <v>870</v>
      </c>
      <c r="D19" s="1054"/>
      <c r="E19" s="404"/>
      <c r="F19" s="404"/>
      <c r="G19" s="111">
        <v>2</v>
      </c>
      <c r="H19" s="111">
        <f>IF(D19="",0,IF(D20="",0,G19))</f>
        <v>0</v>
      </c>
      <c r="I19" s="427"/>
      <c r="J19" s="445"/>
      <c r="K19" s="806"/>
      <c r="L19" s="806"/>
      <c r="M19" s="146"/>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09"/>
      <c r="BL19" s="158"/>
      <c r="BM19" s="158"/>
      <c r="BN19" s="158"/>
      <c r="BO19" s="158"/>
      <c r="BP19" s="158"/>
      <c r="BQ19" s="158"/>
      <c r="BR19" s="158"/>
      <c r="BS19" s="158"/>
      <c r="BT19" s="158"/>
      <c r="BU19" s="158"/>
      <c r="BV19" s="165"/>
      <c r="BW19" s="165"/>
      <c r="BX19" s="165"/>
      <c r="BY19" s="165"/>
      <c r="BZ19" s="165"/>
      <c r="CA19" s="165"/>
    </row>
    <row r="20" spans="1:79" s="78" customFormat="1" ht="29.25" customHeight="1" thickBot="1" x14ac:dyDescent="0.25">
      <c r="A20" s="76"/>
      <c r="B20" s="891"/>
      <c r="C20" s="421" t="s">
        <v>871</v>
      </c>
      <c r="D20" s="1054"/>
      <c r="E20" s="404"/>
      <c r="F20" s="404"/>
      <c r="G20" s="111"/>
      <c r="H20" s="111"/>
      <c r="I20" s="427"/>
      <c r="J20" s="445"/>
      <c r="K20" s="806"/>
      <c r="L20" s="806"/>
      <c r="M20" s="146"/>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09"/>
      <c r="BL20" s="158"/>
      <c r="BM20" s="158"/>
      <c r="BN20" s="158"/>
      <c r="BO20" s="158"/>
      <c r="BP20" s="158"/>
      <c r="BQ20" s="158"/>
      <c r="BR20" s="158"/>
      <c r="BS20" s="158"/>
      <c r="BT20" s="158"/>
      <c r="BU20" s="158"/>
      <c r="BV20" s="165"/>
      <c r="BW20" s="165"/>
      <c r="BX20" s="165"/>
      <c r="BY20" s="165"/>
      <c r="BZ20" s="165"/>
      <c r="CA20" s="165"/>
    </row>
    <row r="21" spans="1:79" s="78" customFormat="1" ht="29.25" customHeight="1" thickBot="1" x14ac:dyDescent="0.25">
      <c r="A21" s="76"/>
      <c r="B21" s="891"/>
      <c r="C21" s="421" t="s">
        <v>872</v>
      </c>
      <c r="D21" s="1054"/>
      <c r="E21" s="404"/>
      <c r="F21" s="404"/>
      <c r="G21" s="111">
        <v>2</v>
      </c>
      <c r="H21" s="111">
        <f>IF(D21="",0,IF(D22="",0,G21))</f>
        <v>0</v>
      </c>
      <c r="I21" s="427"/>
      <c r="J21" s="445"/>
      <c r="K21" s="806"/>
      <c r="L21" s="806"/>
      <c r="M21" s="146"/>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09"/>
      <c r="BL21" s="158"/>
      <c r="BM21" s="158"/>
      <c r="BN21" s="158"/>
      <c r="BO21" s="158"/>
      <c r="BP21" s="158"/>
      <c r="BQ21" s="158"/>
      <c r="BR21" s="158"/>
      <c r="BS21" s="158"/>
      <c r="BT21" s="158"/>
      <c r="BU21" s="158"/>
      <c r="BV21" s="165"/>
      <c r="BW21" s="165"/>
      <c r="BX21" s="165"/>
      <c r="BY21" s="165"/>
      <c r="BZ21" s="165"/>
      <c r="CA21" s="165"/>
    </row>
    <row r="22" spans="1:79" s="78" customFormat="1" ht="29.25" customHeight="1" thickBot="1" x14ac:dyDescent="0.25">
      <c r="A22" s="76"/>
      <c r="B22" s="891"/>
      <c r="C22" s="421" t="s">
        <v>873</v>
      </c>
      <c r="D22" s="1054"/>
      <c r="E22" s="404"/>
      <c r="F22" s="404"/>
      <c r="G22" s="111"/>
      <c r="H22" s="111"/>
      <c r="I22" s="427"/>
      <c r="J22" s="445"/>
      <c r="K22" s="806"/>
      <c r="L22" s="806"/>
      <c r="M22" s="146"/>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09"/>
      <c r="BL22" s="158"/>
      <c r="BM22" s="158"/>
      <c r="BN22" s="158"/>
      <c r="BO22" s="158"/>
      <c r="BP22" s="158"/>
      <c r="BQ22" s="158"/>
      <c r="BR22" s="158"/>
      <c r="BS22" s="158"/>
      <c r="BT22" s="158"/>
      <c r="BU22" s="158"/>
      <c r="BV22" s="165"/>
      <c r="BW22" s="165"/>
      <c r="BX22" s="165"/>
      <c r="BY22" s="165"/>
      <c r="BZ22" s="165"/>
      <c r="CA22" s="165"/>
    </row>
    <row r="23" spans="1:79" s="78" customFormat="1" ht="29.25" customHeight="1" thickBot="1" x14ac:dyDescent="0.25">
      <c r="A23" s="76"/>
      <c r="B23" s="891"/>
      <c r="C23" s="421" t="s">
        <v>874</v>
      </c>
      <c r="D23" s="1054"/>
      <c r="E23" s="404"/>
      <c r="F23" s="404"/>
      <c r="G23" s="111">
        <v>2</v>
      </c>
      <c r="H23" s="111">
        <f>IF(D23="",0,IF(D24="",0,G23))</f>
        <v>0</v>
      </c>
      <c r="I23" s="427"/>
      <c r="J23" s="445"/>
      <c r="K23" s="806"/>
      <c r="L23" s="806"/>
      <c r="M23" s="146"/>
      <c r="N23" s="868"/>
      <c r="O23" s="868"/>
      <c r="P23" s="868"/>
      <c r="Q23" s="868"/>
      <c r="R23" s="868"/>
      <c r="S23" s="868"/>
      <c r="T23" s="868"/>
      <c r="U23" s="868"/>
      <c r="V23" s="868"/>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09"/>
      <c r="BL23" s="158"/>
      <c r="BM23" s="158"/>
      <c r="BN23" s="158"/>
      <c r="BO23" s="158"/>
      <c r="BP23" s="158"/>
      <c r="BQ23" s="158"/>
      <c r="BR23" s="158"/>
      <c r="BS23" s="158"/>
      <c r="BT23" s="158"/>
      <c r="BU23" s="158"/>
      <c r="BV23" s="165"/>
      <c r="BW23" s="165"/>
      <c r="BX23" s="165"/>
      <c r="BY23" s="165"/>
      <c r="BZ23" s="165"/>
      <c r="CA23" s="165"/>
    </row>
    <row r="24" spans="1:79" s="78" customFormat="1" ht="29.25" customHeight="1" thickBot="1" x14ac:dyDescent="0.25">
      <c r="A24" s="76"/>
      <c r="B24" s="891"/>
      <c r="C24" s="421" t="s">
        <v>875</v>
      </c>
      <c r="D24" s="1054"/>
      <c r="E24" s="404"/>
      <c r="F24" s="404"/>
      <c r="G24" s="111"/>
      <c r="H24" s="111"/>
      <c r="I24" s="427"/>
      <c r="J24" s="445"/>
      <c r="K24" s="806"/>
      <c r="L24" s="806"/>
      <c r="M24" s="146"/>
      <c r="N24" s="868"/>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09"/>
      <c r="BL24" s="158"/>
      <c r="BM24" s="158"/>
      <c r="BN24" s="158"/>
      <c r="BO24" s="158"/>
      <c r="BP24" s="158"/>
      <c r="BQ24" s="158"/>
      <c r="BR24" s="158"/>
      <c r="BS24" s="158"/>
      <c r="BT24" s="158"/>
      <c r="BU24" s="158"/>
      <c r="BV24" s="165"/>
      <c r="BW24" s="165"/>
      <c r="BX24" s="165"/>
      <c r="BY24" s="165"/>
      <c r="BZ24" s="165"/>
      <c r="CA24" s="165"/>
    </row>
    <row r="25" spans="1:79" s="78" customFormat="1" ht="29.25" customHeight="1" thickBot="1" x14ac:dyDescent="0.25">
      <c r="A25" s="76"/>
      <c r="B25" s="891"/>
      <c r="C25" s="421" t="s">
        <v>876</v>
      </c>
      <c r="D25" s="1054"/>
      <c r="E25" s="404"/>
      <c r="F25" s="404"/>
      <c r="G25" s="111">
        <v>2</v>
      </c>
      <c r="H25" s="111">
        <f>IF(D25="",0,IF(D26="",0,G25))</f>
        <v>0</v>
      </c>
      <c r="I25" s="427"/>
      <c r="J25" s="445"/>
      <c r="K25" s="806"/>
      <c r="L25" s="806"/>
      <c r="M25" s="146"/>
      <c r="N25" s="868"/>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8"/>
      <c r="AL25" s="868"/>
      <c r="AM25" s="868"/>
      <c r="AN25" s="868"/>
      <c r="AO25" s="868"/>
      <c r="AP25" s="868"/>
      <c r="AQ25" s="868"/>
      <c r="AR25" s="868"/>
      <c r="AS25" s="868"/>
      <c r="AT25" s="868"/>
      <c r="AU25" s="868"/>
      <c r="AV25" s="868"/>
      <c r="AW25" s="868"/>
      <c r="AX25" s="868"/>
      <c r="AY25" s="868"/>
      <c r="AZ25" s="868"/>
      <c r="BA25" s="868"/>
      <c r="BB25" s="868"/>
      <c r="BC25" s="868"/>
      <c r="BD25" s="868"/>
      <c r="BE25" s="868"/>
      <c r="BF25" s="868"/>
      <c r="BG25" s="868"/>
      <c r="BH25" s="868"/>
      <c r="BI25" s="868"/>
      <c r="BJ25" s="868"/>
      <c r="BK25" s="809"/>
      <c r="BL25" s="158"/>
      <c r="BM25" s="158"/>
      <c r="BN25" s="158"/>
      <c r="BO25" s="158"/>
      <c r="BP25" s="158"/>
      <c r="BQ25" s="158"/>
      <c r="BR25" s="158"/>
      <c r="BS25" s="158"/>
      <c r="BT25" s="158"/>
      <c r="BU25" s="158"/>
      <c r="BV25" s="165"/>
      <c r="BW25" s="165"/>
      <c r="BX25" s="165"/>
      <c r="BY25" s="165"/>
      <c r="BZ25" s="165"/>
      <c r="CA25" s="165"/>
    </row>
    <row r="26" spans="1:79" s="78" customFormat="1" ht="29.25" customHeight="1" thickBot="1" x14ac:dyDescent="0.25">
      <c r="A26" s="76"/>
      <c r="B26" s="891"/>
      <c r="C26" s="421" t="s">
        <v>877</v>
      </c>
      <c r="D26" s="1054"/>
      <c r="E26" s="404"/>
      <c r="F26" s="404"/>
      <c r="G26" s="111"/>
      <c r="H26" s="111"/>
      <c r="I26" s="427"/>
      <c r="J26" s="445"/>
      <c r="K26" s="806"/>
      <c r="L26" s="806"/>
      <c r="M26" s="146"/>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868"/>
      <c r="AO26" s="868"/>
      <c r="AP26" s="868"/>
      <c r="AQ26" s="868"/>
      <c r="AR26" s="868"/>
      <c r="AS26" s="868"/>
      <c r="AT26" s="868"/>
      <c r="AU26" s="868"/>
      <c r="AV26" s="868"/>
      <c r="AW26" s="868"/>
      <c r="AX26" s="868"/>
      <c r="AY26" s="868"/>
      <c r="AZ26" s="868"/>
      <c r="BA26" s="868"/>
      <c r="BB26" s="868"/>
      <c r="BC26" s="868"/>
      <c r="BD26" s="868"/>
      <c r="BE26" s="868"/>
      <c r="BF26" s="868"/>
      <c r="BG26" s="868"/>
      <c r="BH26" s="868"/>
      <c r="BI26" s="868"/>
      <c r="BJ26" s="868"/>
      <c r="BK26" s="809"/>
      <c r="BL26" s="158"/>
      <c r="BM26" s="158"/>
      <c r="BN26" s="158"/>
      <c r="BO26" s="158"/>
      <c r="BP26" s="158"/>
      <c r="BQ26" s="158"/>
      <c r="BR26" s="158"/>
      <c r="BS26" s="158"/>
      <c r="BT26" s="158"/>
      <c r="BU26" s="158"/>
      <c r="BV26" s="165"/>
      <c r="BW26" s="165"/>
      <c r="BX26" s="165"/>
      <c r="BY26" s="165"/>
      <c r="BZ26" s="165"/>
      <c r="CA26" s="165"/>
    </row>
    <row r="27" spans="1:79" s="78" customFormat="1" ht="29.25" customHeight="1" thickBot="1" x14ac:dyDescent="0.25">
      <c r="A27" s="76"/>
      <c r="B27" s="891"/>
      <c r="C27" s="421" t="s">
        <v>878</v>
      </c>
      <c r="D27" s="1054"/>
      <c r="E27" s="404"/>
      <c r="F27" s="404"/>
      <c r="G27" s="111">
        <v>2</v>
      </c>
      <c r="H27" s="111">
        <f>IF(D27="",0,IF(D28="",0,G27))</f>
        <v>0</v>
      </c>
      <c r="I27" s="427"/>
      <c r="J27" s="445"/>
      <c r="K27" s="806"/>
      <c r="L27" s="806"/>
      <c r="M27" s="146"/>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09"/>
      <c r="BL27" s="158"/>
      <c r="BM27" s="158"/>
      <c r="BN27" s="158"/>
      <c r="BO27" s="158"/>
      <c r="BP27" s="158"/>
      <c r="BQ27" s="158"/>
      <c r="BR27" s="158"/>
      <c r="BS27" s="158"/>
      <c r="BT27" s="158"/>
      <c r="BU27" s="158"/>
      <c r="BV27" s="165"/>
      <c r="BW27" s="165"/>
      <c r="BX27" s="165"/>
      <c r="BY27" s="165"/>
      <c r="BZ27" s="165"/>
      <c r="CA27" s="165"/>
    </row>
    <row r="28" spans="1:79" s="78" customFormat="1" ht="29.25" customHeight="1" thickBot="1" x14ac:dyDescent="0.25">
      <c r="A28" s="76"/>
      <c r="B28" s="891"/>
      <c r="C28" s="421" t="s">
        <v>879</v>
      </c>
      <c r="D28" s="1054"/>
      <c r="E28" s="404"/>
      <c r="F28" s="404"/>
      <c r="G28" s="111"/>
      <c r="H28" s="111"/>
      <c r="I28" s="427"/>
      <c r="J28" s="445"/>
      <c r="K28" s="806"/>
      <c r="L28" s="806"/>
      <c r="M28" s="146"/>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8"/>
      <c r="AR28" s="868"/>
      <c r="AS28" s="868"/>
      <c r="AT28" s="868"/>
      <c r="AU28" s="868"/>
      <c r="AV28" s="868"/>
      <c r="AW28" s="868"/>
      <c r="AX28" s="868"/>
      <c r="AY28" s="868"/>
      <c r="AZ28" s="868"/>
      <c r="BA28" s="868"/>
      <c r="BB28" s="868"/>
      <c r="BC28" s="868"/>
      <c r="BD28" s="868"/>
      <c r="BE28" s="868"/>
      <c r="BF28" s="868"/>
      <c r="BG28" s="868"/>
      <c r="BH28" s="868"/>
      <c r="BI28" s="868"/>
      <c r="BJ28" s="868"/>
      <c r="BK28" s="809"/>
      <c r="BL28" s="158"/>
      <c r="BM28" s="158"/>
      <c r="BN28" s="158"/>
      <c r="BO28" s="158"/>
      <c r="BP28" s="158"/>
      <c r="BQ28" s="158"/>
      <c r="BR28" s="158"/>
      <c r="BS28" s="158"/>
      <c r="BT28" s="158"/>
      <c r="BU28" s="158"/>
      <c r="BV28" s="165"/>
      <c r="BW28" s="165"/>
      <c r="BX28" s="165"/>
      <c r="BY28" s="165"/>
      <c r="BZ28" s="165"/>
      <c r="CA28" s="165"/>
    </row>
    <row r="29" spans="1:79" s="78" customFormat="1" ht="29.25" customHeight="1" thickBot="1" x14ac:dyDescent="0.25">
      <c r="A29" s="76"/>
      <c r="B29" s="891"/>
      <c r="C29" s="421" t="s">
        <v>880</v>
      </c>
      <c r="D29" s="1054"/>
      <c r="E29" s="404"/>
      <c r="F29" s="404"/>
      <c r="G29" s="111">
        <v>2</v>
      </c>
      <c r="H29" s="111">
        <f>IF(D29="",0,IF(D30="",0,G29))</f>
        <v>0</v>
      </c>
      <c r="I29" s="427"/>
      <c r="J29" s="445"/>
      <c r="K29" s="806"/>
      <c r="L29" s="806"/>
      <c r="M29" s="146"/>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8"/>
      <c r="AL29" s="868"/>
      <c r="AM29" s="868"/>
      <c r="AN29" s="868"/>
      <c r="AO29" s="868"/>
      <c r="AP29" s="868"/>
      <c r="AQ29" s="868"/>
      <c r="AR29" s="868"/>
      <c r="AS29" s="868"/>
      <c r="AT29" s="868"/>
      <c r="AU29" s="868"/>
      <c r="AV29" s="868"/>
      <c r="AW29" s="868"/>
      <c r="AX29" s="868"/>
      <c r="AY29" s="868"/>
      <c r="AZ29" s="868"/>
      <c r="BA29" s="868"/>
      <c r="BB29" s="868"/>
      <c r="BC29" s="868"/>
      <c r="BD29" s="868"/>
      <c r="BE29" s="868"/>
      <c r="BF29" s="868"/>
      <c r="BG29" s="868"/>
      <c r="BH29" s="868"/>
      <c r="BI29" s="868"/>
      <c r="BJ29" s="868"/>
      <c r="BK29" s="809"/>
      <c r="BL29" s="158"/>
      <c r="BM29" s="158"/>
      <c r="BN29" s="158"/>
      <c r="BO29" s="158"/>
      <c r="BP29" s="158"/>
      <c r="BQ29" s="158"/>
      <c r="BR29" s="158"/>
      <c r="BS29" s="158"/>
      <c r="BT29" s="158"/>
      <c r="BU29" s="158"/>
      <c r="BV29" s="165"/>
      <c r="BW29" s="165"/>
      <c r="BX29" s="165"/>
      <c r="BY29" s="165"/>
      <c r="BZ29" s="165"/>
      <c r="CA29" s="165"/>
    </row>
    <row r="30" spans="1:79" s="78" customFormat="1" ht="29.25" customHeight="1" thickBot="1" x14ac:dyDescent="0.25">
      <c r="A30" s="76"/>
      <c r="B30" s="892"/>
      <c r="C30" s="421" t="s">
        <v>881</v>
      </c>
      <c r="D30" s="1054"/>
      <c r="E30" s="404"/>
      <c r="F30" s="404"/>
      <c r="G30" s="111"/>
      <c r="H30" s="111"/>
      <c r="I30" s="427"/>
      <c r="J30" s="445"/>
      <c r="K30" s="806"/>
      <c r="L30" s="806"/>
      <c r="M30" s="146"/>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868"/>
      <c r="AW30" s="868"/>
      <c r="AX30" s="868"/>
      <c r="AY30" s="868"/>
      <c r="AZ30" s="868"/>
      <c r="BA30" s="868"/>
      <c r="BB30" s="868"/>
      <c r="BC30" s="868"/>
      <c r="BD30" s="868"/>
      <c r="BE30" s="868"/>
      <c r="BF30" s="868"/>
      <c r="BG30" s="868"/>
      <c r="BH30" s="868"/>
      <c r="BI30" s="868"/>
      <c r="BJ30" s="868"/>
      <c r="BK30" s="809"/>
      <c r="BL30" s="158"/>
      <c r="BM30" s="158"/>
      <c r="BN30" s="158"/>
      <c r="BO30" s="158"/>
      <c r="BP30" s="158"/>
      <c r="BQ30" s="158"/>
      <c r="BR30" s="158"/>
      <c r="BS30" s="158"/>
      <c r="BT30" s="158"/>
      <c r="BU30" s="158"/>
      <c r="BV30" s="165"/>
      <c r="BW30" s="165"/>
      <c r="BX30" s="165"/>
      <c r="BY30" s="165"/>
      <c r="BZ30" s="165"/>
      <c r="CA30" s="165"/>
    </row>
    <row r="31" spans="1:79" s="78" customFormat="1" ht="48" customHeight="1" x14ac:dyDescent="0.2">
      <c r="A31" s="76"/>
      <c r="B31" s="101" t="s">
        <v>50</v>
      </c>
      <c r="C31" s="444" t="s">
        <v>882</v>
      </c>
      <c r="D31" s="1052" t="s">
        <v>571</v>
      </c>
      <c r="E31" s="404"/>
      <c r="F31" s="404"/>
      <c r="G31" s="111">
        <v>4</v>
      </c>
      <c r="H31" s="111">
        <f>VLOOKUP(D31,'Anhang Teil 2'!C84:D88,2,)</f>
        <v>0</v>
      </c>
      <c r="I31" s="427"/>
      <c r="J31" s="445" t="s">
        <v>892</v>
      </c>
      <c r="K31" s="806"/>
      <c r="L31" s="806"/>
      <c r="M31" s="146"/>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868"/>
      <c r="AW31" s="868"/>
      <c r="AX31" s="868"/>
      <c r="AY31" s="868"/>
      <c r="AZ31" s="868"/>
      <c r="BA31" s="868"/>
      <c r="BB31" s="868"/>
      <c r="BC31" s="868"/>
      <c r="BD31" s="868"/>
      <c r="BE31" s="868"/>
      <c r="BF31" s="868"/>
      <c r="BG31" s="868"/>
      <c r="BH31" s="868"/>
      <c r="BI31" s="868"/>
      <c r="BJ31" s="868"/>
      <c r="BK31" s="809"/>
      <c r="BL31" s="158"/>
      <c r="BM31" s="158"/>
      <c r="BN31" s="158"/>
      <c r="BO31" s="158"/>
      <c r="BP31" s="158"/>
      <c r="BQ31" s="158"/>
      <c r="BR31" s="158"/>
      <c r="BS31" s="158"/>
      <c r="BT31" s="158"/>
      <c r="BU31" s="158"/>
      <c r="BV31" s="165"/>
      <c r="BW31" s="165"/>
      <c r="BX31" s="165"/>
      <c r="BY31" s="165"/>
      <c r="BZ31" s="165"/>
      <c r="CA31" s="165"/>
    </row>
    <row r="32" spans="1:79" s="78" customFormat="1" ht="36.75" customHeight="1" x14ac:dyDescent="0.2">
      <c r="A32" s="76"/>
      <c r="B32" s="80" t="s">
        <v>51</v>
      </c>
      <c r="C32" s="444" t="s">
        <v>883</v>
      </c>
      <c r="D32" s="1052" t="s">
        <v>571</v>
      </c>
      <c r="E32" s="404"/>
      <c r="F32" s="404"/>
      <c r="G32" s="111">
        <v>4</v>
      </c>
      <c r="H32" s="111">
        <f>VLOOKUP(D32,'Anhang Teil 2'!C89:D93,2,)</f>
        <v>0</v>
      </c>
      <c r="I32" s="427"/>
      <c r="J32" s="445" t="s">
        <v>893</v>
      </c>
      <c r="K32" s="806"/>
      <c r="L32" s="806"/>
      <c r="M32" s="146"/>
      <c r="N32" s="868"/>
      <c r="O32" s="868"/>
      <c r="P32" s="868"/>
      <c r="Q32" s="868"/>
      <c r="R32" s="868"/>
      <c r="S32" s="868"/>
      <c r="T32" s="868"/>
      <c r="U32" s="868"/>
      <c r="V32" s="868"/>
      <c r="W32" s="868"/>
      <c r="X32" s="868"/>
      <c r="Y32" s="868"/>
      <c r="Z32" s="868"/>
      <c r="AA32" s="868"/>
      <c r="AB32" s="868"/>
      <c r="AC32" s="868"/>
      <c r="AD32" s="868"/>
      <c r="AE32" s="868"/>
      <c r="AF32" s="868"/>
      <c r="AG32" s="868"/>
      <c r="AH32" s="868"/>
      <c r="AI32" s="868"/>
      <c r="AJ32" s="868"/>
      <c r="AK32" s="868"/>
      <c r="AL32" s="868"/>
      <c r="AM32" s="868"/>
      <c r="AN32" s="868"/>
      <c r="AO32" s="868"/>
      <c r="AP32" s="868"/>
      <c r="AQ32" s="868"/>
      <c r="AR32" s="868"/>
      <c r="AS32" s="868"/>
      <c r="AT32" s="868"/>
      <c r="AU32" s="868"/>
      <c r="AV32" s="868"/>
      <c r="AW32" s="868"/>
      <c r="AX32" s="868"/>
      <c r="AY32" s="868"/>
      <c r="AZ32" s="868"/>
      <c r="BA32" s="868"/>
      <c r="BB32" s="868"/>
      <c r="BC32" s="868"/>
      <c r="BD32" s="868"/>
      <c r="BE32" s="868"/>
      <c r="BF32" s="868"/>
      <c r="BG32" s="868"/>
      <c r="BH32" s="868"/>
      <c r="BI32" s="868"/>
      <c r="BJ32" s="868"/>
      <c r="BK32" s="809"/>
      <c r="BL32" s="158"/>
      <c r="BM32" s="158"/>
      <c r="BN32" s="158"/>
      <c r="BO32" s="158"/>
      <c r="BP32" s="158"/>
      <c r="BQ32" s="158"/>
      <c r="BR32" s="158"/>
      <c r="BS32" s="158"/>
      <c r="BT32" s="158"/>
      <c r="BU32" s="158"/>
      <c r="BV32" s="165"/>
      <c r="BW32" s="165"/>
      <c r="BX32" s="165"/>
      <c r="BY32" s="165"/>
      <c r="BZ32" s="165"/>
      <c r="CA32" s="165"/>
    </row>
    <row r="33" spans="1:79" s="78" customFormat="1" ht="12.75" x14ac:dyDescent="0.2">
      <c r="A33" s="76"/>
      <c r="B33" s="76"/>
      <c r="C33" s="454"/>
      <c r="D33" s="1055"/>
      <c r="E33" s="459"/>
      <c r="F33" s="446" t="s">
        <v>35</v>
      </c>
      <c r="G33" s="111">
        <v>52</v>
      </c>
      <c r="H33" s="111">
        <f>SUM(H7:H32)</f>
        <v>0</v>
      </c>
      <c r="I33" s="76"/>
      <c r="J33" s="463"/>
      <c r="K33" s="806"/>
      <c r="L33" s="806"/>
      <c r="M33" s="146"/>
      <c r="N33" s="868"/>
      <c r="O33" s="868"/>
      <c r="P33" s="868"/>
      <c r="Q33" s="868"/>
      <c r="R33" s="868"/>
      <c r="S33" s="868"/>
      <c r="T33" s="868"/>
      <c r="U33" s="868"/>
      <c r="V33" s="868"/>
      <c r="W33" s="868"/>
      <c r="X33" s="868"/>
      <c r="Y33" s="868"/>
      <c r="Z33" s="868"/>
      <c r="AA33" s="868"/>
      <c r="AB33" s="868"/>
      <c r="AC33" s="868"/>
      <c r="AD33" s="868"/>
      <c r="AE33" s="868"/>
      <c r="AF33" s="868"/>
      <c r="AG33" s="868"/>
      <c r="AH33" s="868"/>
      <c r="AI33" s="868"/>
      <c r="AJ33" s="868"/>
      <c r="AK33" s="868"/>
      <c r="AL33" s="868"/>
      <c r="AM33" s="868"/>
      <c r="AN33" s="868"/>
      <c r="AO33" s="868"/>
      <c r="AP33" s="868"/>
      <c r="AQ33" s="868"/>
      <c r="AR33" s="868"/>
      <c r="AS33" s="868"/>
      <c r="AT33" s="868"/>
      <c r="AU33" s="868"/>
      <c r="AV33" s="868"/>
      <c r="AW33" s="868"/>
      <c r="AX33" s="868"/>
      <c r="AY33" s="868"/>
      <c r="AZ33" s="868"/>
      <c r="BA33" s="868"/>
      <c r="BB33" s="868"/>
      <c r="BC33" s="868"/>
      <c r="BD33" s="868"/>
      <c r="BE33" s="868"/>
      <c r="BF33" s="868"/>
      <c r="BG33" s="868"/>
      <c r="BH33" s="868"/>
      <c r="BI33" s="868"/>
      <c r="BJ33" s="868"/>
      <c r="BK33" s="809"/>
      <c r="BL33" s="158"/>
      <c r="BM33" s="158"/>
      <c r="BN33" s="158"/>
      <c r="BO33" s="158"/>
      <c r="BP33" s="158"/>
      <c r="BQ33" s="158"/>
      <c r="BR33" s="158"/>
      <c r="BS33" s="158"/>
      <c r="BT33" s="158"/>
      <c r="BU33" s="158"/>
      <c r="BV33" s="165"/>
      <c r="BW33" s="165"/>
      <c r="BX33" s="165"/>
      <c r="BY33" s="165"/>
      <c r="BZ33" s="165"/>
      <c r="CA33" s="165"/>
    </row>
    <row r="34" spans="1:79" s="78" customFormat="1" ht="12.75" x14ac:dyDescent="0.2">
      <c r="A34" s="76"/>
      <c r="B34" s="76"/>
      <c r="C34" s="454"/>
      <c r="D34" s="1055"/>
      <c r="E34" s="459"/>
      <c r="F34" s="459"/>
      <c r="G34" s="119"/>
      <c r="H34" s="119"/>
      <c r="I34" s="76"/>
      <c r="J34" s="463"/>
      <c r="K34" s="806"/>
      <c r="L34" s="806"/>
      <c r="M34" s="146"/>
      <c r="N34" s="868"/>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c r="AP34" s="868"/>
      <c r="AQ34" s="868"/>
      <c r="AR34" s="868"/>
      <c r="AS34" s="868"/>
      <c r="AT34" s="868"/>
      <c r="AU34" s="868"/>
      <c r="AV34" s="868"/>
      <c r="AW34" s="868"/>
      <c r="AX34" s="868"/>
      <c r="AY34" s="868"/>
      <c r="AZ34" s="868"/>
      <c r="BA34" s="868"/>
      <c r="BB34" s="868"/>
      <c r="BC34" s="868"/>
      <c r="BD34" s="868"/>
      <c r="BE34" s="868"/>
      <c r="BF34" s="868"/>
      <c r="BG34" s="868"/>
      <c r="BH34" s="868"/>
      <c r="BI34" s="868"/>
      <c r="BJ34" s="868"/>
      <c r="BK34" s="809"/>
      <c r="BL34" s="158"/>
      <c r="BM34" s="158"/>
      <c r="BN34" s="158"/>
      <c r="BO34" s="158"/>
      <c r="BP34" s="158"/>
      <c r="BQ34" s="158"/>
      <c r="BR34" s="158"/>
      <c r="BS34" s="158"/>
      <c r="BT34" s="158"/>
      <c r="BU34" s="158"/>
      <c r="BV34" s="165"/>
      <c r="BW34" s="165"/>
      <c r="BX34" s="165"/>
      <c r="BY34" s="165"/>
      <c r="BZ34" s="165"/>
      <c r="CA34" s="165"/>
    </row>
    <row r="35" spans="1:79" s="78" customFormat="1" ht="12.75" x14ac:dyDescent="0.2">
      <c r="A35" s="76"/>
      <c r="B35" s="76"/>
      <c r="C35" s="454"/>
      <c r="D35" s="1055"/>
      <c r="E35" s="459"/>
      <c r="F35" s="459"/>
      <c r="G35" s="119"/>
      <c r="H35" s="119"/>
      <c r="I35" s="76"/>
      <c r="J35" s="463"/>
      <c r="K35" s="806"/>
      <c r="L35" s="806"/>
      <c r="M35" s="146"/>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8"/>
      <c r="AY35" s="868"/>
      <c r="AZ35" s="868"/>
      <c r="BA35" s="868"/>
      <c r="BB35" s="868"/>
      <c r="BC35" s="868"/>
      <c r="BD35" s="868"/>
      <c r="BE35" s="868"/>
      <c r="BF35" s="868"/>
      <c r="BG35" s="868"/>
      <c r="BH35" s="868"/>
      <c r="BI35" s="868"/>
      <c r="BJ35" s="868"/>
      <c r="BK35" s="809"/>
      <c r="BL35" s="158"/>
      <c r="BM35" s="158"/>
      <c r="BN35" s="158"/>
      <c r="BO35" s="158"/>
      <c r="BP35" s="158"/>
      <c r="BQ35" s="158"/>
      <c r="BR35" s="158"/>
      <c r="BS35" s="158"/>
      <c r="BT35" s="158"/>
      <c r="BU35" s="158"/>
      <c r="BV35" s="165"/>
      <c r="BW35" s="165"/>
      <c r="BX35" s="165"/>
      <c r="BY35" s="165"/>
      <c r="BZ35" s="165"/>
      <c r="CA35" s="165"/>
    </row>
    <row r="36" spans="1:79" s="449" customFormat="1" ht="40.5" customHeight="1" x14ac:dyDescent="0.25">
      <c r="A36" s="454"/>
      <c r="B36" s="448" t="s">
        <v>551</v>
      </c>
      <c r="C36" s="247"/>
      <c r="D36" s="1051"/>
      <c r="E36" s="247"/>
      <c r="F36" s="247"/>
      <c r="G36" s="247"/>
      <c r="H36" s="247"/>
      <c r="I36" s="454"/>
      <c r="J36" s="800"/>
      <c r="K36" s="807"/>
      <c r="L36" s="807"/>
      <c r="M36" s="869"/>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7"/>
      <c r="BL36" s="870"/>
      <c r="BM36" s="870"/>
      <c r="BN36" s="870"/>
      <c r="BO36" s="870"/>
      <c r="BP36" s="870"/>
      <c r="BQ36" s="870"/>
      <c r="BR36" s="870"/>
      <c r="BS36" s="870"/>
      <c r="BT36" s="870"/>
      <c r="BU36" s="870"/>
      <c r="BV36" s="871"/>
      <c r="BW36" s="871"/>
      <c r="BX36" s="871"/>
      <c r="BY36" s="871"/>
      <c r="BZ36" s="871"/>
      <c r="CA36" s="871"/>
    </row>
    <row r="37" spans="1:79" s="449" customFormat="1" ht="40.5" customHeight="1" x14ac:dyDescent="0.25">
      <c r="A37" s="454"/>
      <c r="B37" s="448" t="s">
        <v>552</v>
      </c>
      <c r="C37" s="448" t="s">
        <v>553</v>
      </c>
      <c r="D37" s="1072" t="s">
        <v>554</v>
      </c>
      <c r="E37" s="529" t="s">
        <v>555</v>
      </c>
      <c r="F37" s="529" t="s">
        <v>556</v>
      </c>
      <c r="G37" s="797" t="s">
        <v>416</v>
      </c>
      <c r="H37" s="797" t="s">
        <v>420</v>
      </c>
      <c r="I37" s="529" t="s">
        <v>557</v>
      </c>
      <c r="J37" s="448" t="s">
        <v>422</v>
      </c>
      <c r="K37" s="807"/>
      <c r="L37" s="807"/>
      <c r="M37" s="869"/>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7"/>
      <c r="BL37" s="870"/>
      <c r="BM37" s="870"/>
      <c r="BN37" s="870"/>
      <c r="BO37" s="870"/>
      <c r="BP37" s="870"/>
      <c r="BQ37" s="870"/>
      <c r="BR37" s="870"/>
      <c r="BS37" s="870"/>
      <c r="BT37" s="870"/>
      <c r="BU37" s="870"/>
      <c r="BV37" s="871"/>
      <c r="BW37" s="871"/>
      <c r="BX37" s="871"/>
      <c r="BY37" s="871"/>
      <c r="BZ37" s="871"/>
      <c r="CA37" s="871"/>
    </row>
    <row r="38" spans="1:79" s="78" customFormat="1" ht="39.75" customHeight="1" x14ac:dyDescent="0.2">
      <c r="A38" s="76"/>
      <c r="B38" s="80" t="s">
        <v>52</v>
      </c>
      <c r="C38" s="444" t="s">
        <v>894</v>
      </c>
      <c r="D38" s="1052" t="s">
        <v>942</v>
      </c>
      <c r="E38" s="404"/>
      <c r="F38" s="404"/>
      <c r="G38" s="111">
        <v>4</v>
      </c>
      <c r="H38" s="111">
        <f>VLOOKUP(D38,'Anhang Teil 2'!C96:D101,2,)</f>
        <v>3</v>
      </c>
      <c r="I38" s="427"/>
      <c r="J38" s="445" t="s">
        <v>987</v>
      </c>
      <c r="K38" s="806"/>
      <c r="L38" s="806"/>
      <c r="M38" s="146"/>
      <c r="N38" s="868"/>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8"/>
      <c r="BB38" s="868"/>
      <c r="BC38" s="868"/>
      <c r="BD38" s="868"/>
      <c r="BE38" s="868"/>
      <c r="BF38" s="868"/>
      <c r="BG38" s="868"/>
      <c r="BH38" s="868"/>
      <c r="BI38" s="868"/>
      <c r="BJ38" s="868"/>
      <c r="BK38" s="809"/>
      <c r="BL38" s="158"/>
      <c r="BM38" s="158"/>
      <c r="BN38" s="158"/>
      <c r="BO38" s="158"/>
      <c r="BP38" s="158"/>
      <c r="BQ38" s="158"/>
      <c r="BR38" s="158"/>
      <c r="BS38" s="158"/>
      <c r="BT38" s="158"/>
      <c r="BU38" s="158"/>
      <c r="BV38" s="165"/>
      <c r="BW38" s="165"/>
      <c r="BX38" s="165"/>
      <c r="BY38" s="165"/>
      <c r="BZ38" s="165"/>
      <c r="CA38" s="165"/>
    </row>
    <row r="39" spans="1:79" s="78" customFormat="1" ht="39.75" customHeight="1" x14ac:dyDescent="0.2">
      <c r="A39" s="76"/>
      <c r="B39" s="80" t="s">
        <v>53</v>
      </c>
      <c r="C39" s="444" t="s">
        <v>895</v>
      </c>
      <c r="D39" s="1052" t="s">
        <v>577</v>
      </c>
      <c r="E39" s="404"/>
      <c r="F39" s="404"/>
      <c r="G39" s="111">
        <v>4</v>
      </c>
      <c r="H39" s="111">
        <f>VLOOKUP(D39,'Anhang Teil 2'!C102:D108,2,)</f>
        <v>0</v>
      </c>
      <c r="I39" s="427"/>
      <c r="J39" s="445" t="s">
        <v>987</v>
      </c>
      <c r="K39" s="806"/>
      <c r="L39" s="806"/>
      <c r="M39" s="146"/>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c r="AP39" s="868"/>
      <c r="AQ39" s="868"/>
      <c r="AR39" s="868"/>
      <c r="AS39" s="868"/>
      <c r="AT39" s="868"/>
      <c r="AU39" s="868"/>
      <c r="AV39" s="868"/>
      <c r="AW39" s="868"/>
      <c r="AX39" s="868"/>
      <c r="AY39" s="868"/>
      <c r="AZ39" s="868"/>
      <c r="BA39" s="868"/>
      <c r="BB39" s="868"/>
      <c r="BC39" s="868"/>
      <c r="BD39" s="868"/>
      <c r="BE39" s="868"/>
      <c r="BF39" s="868"/>
      <c r="BG39" s="868"/>
      <c r="BH39" s="868"/>
      <c r="BI39" s="868"/>
      <c r="BJ39" s="868"/>
      <c r="BK39" s="809"/>
      <c r="BL39" s="158"/>
      <c r="BM39" s="158"/>
      <c r="BN39" s="158"/>
      <c r="BO39" s="158"/>
      <c r="BP39" s="158"/>
      <c r="BQ39" s="158"/>
      <c r="BR39" s="158"/>
      <c r="BS39" s="158"/>
      <c r="BT39" s="158"/>
      <c r="BU39" s="158"/>
      <c r="BV39" s="165"/>
      <c r="BW39" s="165"/>
      <c r="BX39" s="165"/>
      <c r="BY39" s="165"/>
      <c r="BZ39" s="165"/>
      <c r="CA39" s="165"/>
    </row>
    <row r="40" spans="1:79" s="78" customFormat="1" ht="39.75" customHeight="1" x14ac:dyDescent="0.2">
      <c r="A40" s="76"/>
      <c r="B40" s="80" t="s">
        <v>54</v>
      </c>
      <c r="C40" s="444" t="s">
        <v>896</v>
      </c>
      <c r="D40" s="1052" t="s">
        <v>949</v>
      </c>
      <c r="E40" s="404"/>
      <c r="F40" s="404"/>
      <c r="G40" s="111">
        <v>4</v>
      </c>
      <c r="H40" s="111">
        <f>VLOOKUP(D40,'Anhang Teil 2'!C109:D114,2,)</f>
        <v>2</v>
      </c>
      <c r="I40" s="427"/>
      <c r="J40" s="445" t="s">
        <v>1896</v>
      </c>
      <c r="K40" s="806"/>
      <c r="L40" s="806"/>
      <c r="M40" s="146"/>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c r="BA40" s="868"/>
      <c r="BB40" s="868"/>
      <c r="BC40" s="868"/>
      <c r="BD40" s="868"/>
      <c r="BE40" s="868"/>
      <c r="BF40" s="868"/>
      <c r="BG40" s="868"/>
      <c r="BH40" s="868"/>
      <c r="BI40" s="868"/>
      <c r="BJ40" s="868"/>
      <c r="BK40" s="809"/>
      <c r="BL40" s="158"/>
      <c r="BM40" s="158"/>
      <c r="BN40" s="158"/>
      <c r="BO40" s="158"/>
      <c r="BP40" s="158"/>
      <c r="BQ40" s="158"/>
      <c r="BR40" s="158"/>
      <c r="BS40" s="158"/>
      <c r="BT40" s="158"/>
      <c r="BU40" s="158"/>
      <c r="BV40" s="165"/>
      <c r="BW40" s="165"/>
      <c r="BX40" s="165"/>
      <c r="BY40" s="165"/>
      <c r="BZ40" s="165"/>
      <c r="CA40" s="165"/>
    </row>
    <row r="41" spans="1:79" s="78" customFormat="1" ht="51" x14ac:dyDescent="0.2">
      <c r="A41" s="76"/>
      <c r="B41" s="80" t="s">
        <v>55</v>
      </c>
      <c r="C41" s="444" t="s">
        <v>897</v>
      </c>
      <c r="D41" s="1052" t="s">
        <v>571</v>
      </c>
      <c r="E41" s="404"/>
      <c r="F41" s="404"/>
      <c r="G41" s="111">
        <v>2</v>
      </c>
      <c r="H41" s="111">
        <f>VLOOKUP(D41,'Anhang Teil 2'!C115:D119,2,)</f>
        <v>0</v>
      </c>
      <c r="I41" s="427"/>
      <c r="J41" s="445" t="s">
        <v>988</v>
      </c>
      <c r="K41" s="806"/>
      <c r="L41" s="806"/>
      <c r="M41" s="146"/>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68"/>
      <c r="AR41" s="868"/>
      <c r="AS41" s="868"/>
      <c r="AT41" s="868"/>
      <c r="AU41" s="868"/>
      <c r="AV41" s="868"/>
      <c r="AW41" s="868"/>
      <c r="AX41" s="868"/>
      <c r="AY41" s="868"/>
      <c r="AZ41" s="868"/>
      <c r="BA41" s="868"/>
      <c r="BB41" s="868"/>
      <c r="BC41" s="868"/>
      <c r="BD41" s="868"/>
      <c r="BE41" s="868"/>
      <c r="BF41" s="868"/>
      <c r="BG41" s="868"/>
      <c r="BH41" s="868"/>
      <c r="BI41" s="868"/>
      <c r="BJ41" s="868"/>
      <c r="BK41" s="809"/>
      <c r="BL41" s="158"/>
      <c r="BM41" s="158"/>
      <c r="BN41" s="158"/>
      <c r="BO41" s="158"/>
      <c r="BP41" s="158"/>
      <c r="BQ41" s="158"/>
      <c r="BR41" s="158"/>
      <c r="BS41" s="158"/>
      <c r="BT41" s="158"/>
      <c r="BU41" s="158"/>
      <c r="BV41" s="165"/>
      <c r="BW41" s="165"/>
      <c r="BX41" s="165"/>
      <c r="BY41" s="165"/>
      <c r="BZ41" s="165"/>
      <c r="CA41" s="165"/>
    </row>
    <row r="42" spans="1:79" s="78" customFormat="1" ht="39.75" customHeight="1" x14ac:dyDescent="0.2">
      <c r="A42" s="76"/>
      <c r="B42" s="80" t="s">
        <v>56</v>
      </c>
      <c r="C42" s="444" t="s">
        <v>898</v>
      </c>
      <c r="D42" s="1052" t="s">
        <v>571</v>
      </c>
      <c r="E42" s="404"/>
      <c r="F42" s="404"/>
      <c r="G42" s="111">
        <v>2</v>
      </c>
      <c r="H42" s="111">
        <f>VLOOKUP(D42,'Anhang Teil 2'!C120:D125,2,)</f>
        <v>0</v>
      </c>
      <c r="I42" s="427"/>
      <c r="J42" s="445" t="s">
        <v>989</v>
      </c>
      <c r="K42" s="806"/>
      <c r="L42" s="806"/>
      <c r="M42" s="146"/>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8"/>
      <c r="AR42" s="868"/>
      <c r="AS42" s="868"/>
      <c r="AT42" s="868"/>
      <c r="AU42" s="868"/>
      <c r="AV42" s="868"/>
      <c r="AW42" s="868"/>
      <c r="AX42" s="868"/>
      <c r="AY42" s="868"/>
      <c r="AZ42" s="868"/>
      <c r="BA42" s="868"/>
      <c r="BB42" s="868"/>
      <c r="BC42" s="868"/>
      <c r="BD42" s="868"/>
      <c r="BE42" s="868"/>
      <c r="BF42" s="868"/>
      <c r="BG42" s="868"/>
      <c r="BH42" s="868"/>
      <c r="BI42" s="868"/>
      <c r="BJ42" s="868"/>
      <c r="BK42" s="809"/>
      <c r="BL42" s="158"/>
      <c r="BM42" s="158"/>
      <c r="BN42" s="158"/>
      <c r="BO42" s="158"/>
      <c r="BP42" s="158"/>
      <c r="BQ42" s="158"/>
      <c r="BR42" s="158"/>
      <c r="BS42" s="158"/>
      <c r="BT42" s="158"/>
      <c r="BU42" s="158"/>
      <c r="BV42" s="165"/>
      <c r="BW42" s="165"/>
      <c r="BX42" s="165"/>
      <c r="BY42" s="165"/>
      <c r="BZ42" s="165"/>
      <c r="CA42" s="165"/>
    </row>
    <row r="43" spans="1:79" s="78" customFormat="1" ht="39.75" customHeight="1" x14ac:dyDescent="0.2">
      <c r="A43" s="76"/>
      <c r="B43" s="80" t="s">
        <v>57</v>
      </c>
      <c r="C43" s="444" t="s">
        <v>1833</v>
      </c>
      <c r="D43" s="1052" t="s">
        <v>571</v>
      </c>
      <c r="E43" s="404"/>
      <c r="F43" s="404"/>
      <c r="G43" s="111">
        <v>2</v>
      </c>
      <c r="H43" s="111">
        <f>VLOOKUP(D43,'Anhang Teil 2'!C126:D129,2,)</f>
        <v>0</v>
      </c>
      <c r="I43" s="427"/>
      <c r="J43" s="445" t="s">
        <v>990</v>
      </c>
      <c r="K43" s="806"/>
      <c r="L43" s="806"/>
      <c r="M43" s="146"/>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868"/>
      <c r="AL43" s="868"/>
      <c r="AM43" s="868"/>
      <c r="AN43" s="868"/>
      <c r="AO43" s="868"/>
      <c r="AP43" s="868"/>
      <c r="AQ43" s="868"/>
      <c r="AR43" s="868"/>
      <c r="AS43" s="868"/>
      <c r="AT43" s="868"/>
      <c r="AU43" s="868"/>
      <c r="AV43" s="868"/>
      <c r="AW43" s="868"/>
      <c r="AX43" s="868"/>
      <c r="AY43" s="868"/>
      <c r="AZ43" s="868"/>
      <c r="BA43" s="868"/>
      <c r="BB43" s="868"/>
      <c r="BC43" s="868"/>
      <c r="BD43" s="868"/>
      <c r="BE43" s="868"/>
      <c r="BF43" s="868"/>
      <c r="BG43" s="868"/>
      <c r="BH43" s="868"/>
      <c r="BI43" s="868"/>
      <c r="BJ43" s="868"/>
      <c r="BK43" s="809"/>
      <c r="BL43" s="158"/>
      <c r="BM43" s="158"/>
      <c r="BN43" s="158"/>
      <c r="BO43" s="158"/>
      <c r="BP43" s="158"/>
      <c r="BQ43" s="158"/>
      <c r="BR43" s="158"/>
      <c r="BS43" s="158"/>
      <c r="BT43" s="158"/>
      <c r="BU43" s="158"/>
      <c r="BV43" s="165"/>
      <c r="BW43" s="165"/>
      <c r="BX43" s="165"/>
      <c r="BY43" s="165"/>
      <c r="BZ43" s="165"/>
      <c r="CA43" s="165"/>
    </row>
    <row r="44" spans="1:79" s="78" customFormat="1" ht="39.75" customHeight="1" x14ac:dyDescent="0.2">
      <c r="A44" s="76"/>
      <c r="B44" s="80" t="s">
        <v>58</v>
      </c>
      <c r="C44" s="444" t="s">
        <v>1834</v>
      </c>
      <c r="D44" s="1052" t="s">
        <v>571</v>
      </c>
      <c r="E44" s="404"/>
      <c r="F44" s="404"/>
      <c r="G44" s="111">
        <v>2</v>
      </c>
      <c r="H44" s="111">
        <f>VLOOKUP(D44,'Anhang Teil 2'!C130:D133,2,)</f>
        <v>0</v>
      </c>
      <c r="I44" s="427"/>
      <c r="J44" s="445" t="s">
        <v>991</v>
      </c>
      <c r="K44" s="806"/>
      <c r="L44" s="806"/>
      <c r="M44" s="146"/>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868"/>
      <c r="AQ44" s="868"/>
      <c r="AR44" s="868"/>
      <c r="AS44" s="868"/>
      <c r="AT44" s="868"/>
      <c r="AU44" s="868"/>
      <c r="AV44" s="868"/>
      <c r="AW44" s="868"/>
      <c r="AX44" s="868"/>
      <c r="AY44" s="868"/>
      <c r="AZ44" s="868"/>
      <c r="BA44" s="868"/>
      <c r="BB44" s="868"/>
      <c r="BC44" s="868"/>
      <c r="BD44" s="868"/>
      <c r="BE44" s="868"/>
      <c r="BF44" s="868"/>
      <c r="BG44" s="868"/>
      <c r="BH44" s="868"/>
      <c r="BI44" s="868"/>
      <c r="BJ44" s="868"/>
      <c r="BK44" s="809"/>
      <c r="BL44" s="158"/>
      <c r="BM44" s="158"/>
      <c r="BN44" s="158"/>
      <c r="BO44" s="158"/>
      <c r="BP44" s="158"/>
      <c r="BQ44" s="158"/>
      <c r="BR44" s="158"/>
      <c r="BS44" s="158"/>
      <c r="BT44" s="158"/>
      <c r="BU44" s="158"/>
      <c r="BV44" s="165"/>
      <c r="BW44" s="165"/>
      <c r="BX44" s="165"/>
      <c r="BY44" s="165"/>
      <c r="BZ44" s="165"/>
      <c r="CA44" s="165"/>
    </row>
    <row r="45" spans="1:79" s="78" customFormat="1" ht="39.75" customHeight="1" x14ac:dyDescent="0.2">
      <c r="A45" s="76"/>
      <c r="B45" s="80" t="s">
        <v>59</v>
      </c>
      <c r="C45" s="444" t="s">
        <v>899</v>
      </c>
      <c r="D45" s="1052" t="s">
        <v>571</v>
      </c>
      <c r="E45" s="404"/>
      <c r="F45" s="404"/>
      <c r="G45" s="111">
        <v>2</v>
      </c>
      <c r="H45" s="111">
        <f>VLOOKUP(D45,'Anhang Teil 2'!C134:D137,2,)</f>
        <v>0</v>
      </c>
      <c r="I45" s="427"/>
      <c r="J45" s="445" t="s">
        <v>992</v>
      </c>
      <c r="K45" s="806"/>
      <c r="L45" s="806"/>
      <c r="M45" s="146"/>
      <c r="N45" s="868"/>
      <c r="O45" s="868"/>
      <c r="P45" s="868"/>
      <c r="Q45" s="868"/>
      <c r="R45" s="868"/>
      <c r="S45" s="868"/>
      <c r="T45" s="868"/>
      <c r="U45" s="868"/>
      <c r="V45" s="868"/>
      <c r="W45" s="868"/>
      <c r="X45" s="868"/>
      <c r="Y45" s="868"/>
      <c r="Z45" s="868"/>
      <c r="AA45" s="868"/>
      <c r="AB45" s="868"/>
      <c r="AC45" s="868"/>
      <c r="AD45" s="868"/>
      <c r="AE45" s="868"/>
      <c r="AF45" s="868"/>
      <c r="AG45" s="868"/>
      <c r="AH45" s="868"/>
      <c r="AI45" s="868"/>
      <c r="AJ45" s="868"/>
      <c r="AK45" s="868"/>
      <c r="AL45" s="868"/>
      <c r="AM45" s="868"/>
      <c r="AN45" s="868"/>
      <c r="AO45" s="868"/>
      <c r="AP45" s="868"/>
      <c r="AQ45" s="868"/>
      <c r="AR45" s="868"/>
      <c r="AS45" s="868"/>
      <c r="AT45" s="868"/>
      <c r="AU45" s="868"/>
      <c r="AV45" s="868"/>
      <c r="AW45" s="868"/>
      <c r="AX45" s="868"/>
      <c r="AY45" s="868"/>
      <c r="AZ45" s="868"/>
      <c r="BA45" s="868"/>
      <c r="BB45" s="868"/>
      <c r="BC45" s="868"/>
      <c r="BD45" s="868"/>
      <c r="BE45" s="868"/>
      <c r="BF45" s="868"/>
      <c r="BG45" s="868"/>
      <c r="BH45" s="868"/>
      <c r="BI45" s="868"/>
      <c r="BJ45" s="868"/>
      <c r="BK45" s="809"/>
      <c r="BL45" s="158"/>
      <c r="BM45" s="158"/>
      <c r="BN45" s="158"/>
      <c r="BO45" s="158"/>
      <c r="BP45" s="158"/>
      <c r="BQ45" s="158"/>
      <c r="BR45" s="158"/>
      <c r="BS45" s="158"/>
      <c r="BT45" s="158"/>
      <c r="BU45" s="158"/>
      <c r="BV45" s="165"/>
      <c r="BW45" s="165"/>
      <c r="BX45" s="165"/>
      <c r="BY45" s="165"/>
      <c r="BZ45" s="165"/>
      <c r="CA45" s="165"/>
    </row>
    <row r="46" spans="1:79" s="78" customFormat="1" ht="12.75" x14ac:dyDescent="0.2">
      <c r="A46" s="76"/>
      <c r="B46" s="76"/>
      <c r="C46" s="454"/>
      <c r="D46" s="1055"/>
      <c r="E46" s="459"/>
      <c r="F46" s="446" t="s">
        <v>35</v>
      </c>
      <c r="G46" s="111">
        <v>22</v>
      </c>
      <c r="H46" s="111">
        <f>SUM(H38:H45)</f>
        <v>5</v>
      </c>
      <c r="I46" s="76"/>
      <c r="J46" s="463"/>
      <c r="K46" s="806"/>
      <c r="L46" s="806"/>
      <c r="M46" s="146"/>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c r="AO46" s="868"/>
      <c r="AP46" s="868"/>
      <c r="AQ46" s="868"/>
      <c r="AR46" s="868"/>
      <c r="AS46" s="868"/>
      <c r="AT46" s="868"/>
      <c r="AU46" s="868"/>
      <c r="AV46" s="868"/>
      <c r="AW46" s="868"/>
      <c r="AX46" s="868"/>
      <c r="AY46" s="868"/>
      <c r="AZ46" s="868"/>
      <c r="BA46" s="868"/>
      <c r="BB46" s="868"/>
      <c r="BC46" s="868"/>
      <c r="BD46" s="868"/>
      <c r="BE46" s="868"/>
      <c r="BF46" s="868"/>
      <c r="BG46" s="868"/>
      <c r="BH46" s="868"/>
      <c r="BI46" s="868"/>
      <c r="BJ46" s="868"/>
      <c r="BK46" s="809"/>
      <c r="BL46" s="158"/>
      <c r="BM46" s="158"/>
      <c r="BN46" s="158"/>
      <c r="BO46" s="158"/>
      <c r="BP46" s="158"/>
      <c r="BQ46" s="158"/>
      <c r="BR46" s="158"/>
      <c r="BS46" s="158"/>
      <c r="BT46" s="158"/>
      <c r="BU46" s="158"/>
      <c r="BV46" s="165"/>
      <c r="BW46" s="165"/>
      <c r="BX46" s="165"/>
      <c r="BY46" s="165"/>
      <c r="BZ46" s="165"/>
      <c r="CA46" s="165"/>
    </row>
    <row r="47" spans="1:79" s="78" customFormat="1" ht="12.75" x14ac:dyDescent="0.2">
      <c r="A47" s="76"/>
      <c r="B47" s="76"/>
      <c r="C47" s="454"/>
      <c r="D47" s="1055"/>
      <c r="E47" s="459"/>
      <c r="F47" s="459"/>
      <c r="G47" s="119"/>
      <c r="H47" s="119"/>
      <c r="I47" s="76"/>
      <c r="J47" s="463"/>
      <c r="K47" s="806"/>
      <c r="L47" s="806"/>
      <c r="M47" s="146"/>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8"/>
      <c r="AR47" s="868"/>
      <c r="AS47" s="868"/>
      <c r="AT47" s="868"/>
      <c r="AU47" s="868"/>
      <c r="AV47" s="868"/>
      <c r="AW47" s="868"/>
      <c r="AX47" s="868"/>
      <c r="AY47" s="868"/>
      <c r="AZ47" s="868"/>
      <c r="BA47" s="868"/>
      <c r="BB47" s="868"/>
      <c r="BC47" s="868"/>
      <c r="BD47" s="868"/>
      <c r="BE47" s="868"/>
      <c r="BF47" s="868"/>
      <c r="BG47" s="868"/>
      <c r="BH47" s="868"/>
      <c r="BI47" s="868"/>
      <c r="BJ47" s="868"/>
      <c r="BK47" s="809"/>
      <c r="BL47" s="158"/>
      <c r="BM47" s="158"/>
      <c r="BN47" s="158"/>
      <c r="BO47" s="158"/>
      <c r="BP47" s="158"/>
      <c r="BQ47" s="158"/>
      <c r="BR47" s="158"/>
      <c r="BS47" s="158"/>
      <c r="BT47" s="158"/>
      <c r="BU47" s="158"/>
      <c r="BV47" s="165"/>
      <c r="BW47" s="165"/>
      <c r="BX47" s="165"/>
      <c r="BY47" s="165"/>
      <c r="BZ47" s="165"/>
      <c r="CA47" s="165"/>
    </row>
    <row r="48" spans="1:79" s="78" customFormat="1" ht="12.75" x14ac:dyDescent="0.2">
      <c r="A48" s="76"/>
      <c r="B48" s="76"/>
      <c r="C48" s="454"/>
      <c r="D48" s="1055"/>
      <c r="E48" s="459"/>
      <c r="F48" s="459"/>
      <c r="G48" s="119"/>
      <c r="H48" s="119"/>
      <c r="I48" s="76"/>
      <c r="J48" s="463"/>
      <c r="K48" s="806"/>
      <c r="L48" s="806"/>
      <c r="M48" s="146"/>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8"/>
      <c r="AR48" s="868"/>
      <c r="AS48" s="868"/>
      <c r="AT48" s="868"/>
      <c r="AU48" s="868"/>
      <c r="AV48" s="868"/>
      <c r="AW48" s="868"/>
      <c r="AX48" s="868"/>
      <c r="AY48" s="868"/>
      <c r="AZ48" s="868"/>
      <c r="BA48" s="868"/>
      <c r="BB48" s="868"/>
      <c r="BC48" s="868"/>
      <c r="BD48" s="868"/>
      <c r="BE48" s="868"/>
      <c r="BF48" s="868"/>
      <c r="BG48" s="868"/>
      <c r="BH48" s="868"/>
      <c r="BI48" s="868"/>
      <c r="BJ48" s="868"/>
      <c r="BK48" s="809"/>
      <c r="BL48" s="158"/>
      <c r="BM48" s="158"/>
      <c r="BN48" s="158"/>
      <c r="BO48" s="158"/>
      <c r="BP48" s="158"/>
      <c r="BQ48" s="158"/>
      <c r="BR48" s="158"/>
      <c r="BS48" s="158"/>
      <c r="BT48" s="158"/>
      <c r="BU48" s="158"/>
      <c r="BV48" s="165"/>
      <c r="BW48" s="165"/>
      <c r="BX48" s="165"/>
      <c r="BY48" s="165"/>
      <c r="BZ48" s="165"/>
      <c r="CA48" s="165"/>
    </row>
    <row r="49" spans="1:79" s="449" customFormat="1" ht="40.5" customHeight="1" x14ac:dyDescent="0.25">
      <c r="A49" s="454"/>
      <c r="B49" s="448" t="s">
        <v>615</v>
      </c>
      <c r="C49" s="247"/>
      <c r="D49" s="1051"/>
      <c r="E49" s="247"/>
      <c r="F49" s="247"/>
      <c r="G49" s="247"/>
      <c r="H49" s="247"/>
      <c r="I49" s="454"/>
      <c r="J49" s="800"/>
      <c r="K49" s="807"/>
      <c r="L49" s="807"/>
      <c r="M49" s="869"/>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c r="AS49" s="876"/>
      <c r="AT49" s="876"/>
      <c r="AU49" s="876"/>
      <c r="AV49" s="876"/>
      <c r="AW49" s="876"/>
      <c r="AX49" s="876"/>
      <c r="AY49" s="876"/>
      <c r="AZ49" s="876"/>
      <c r="BA49" s="876"/>
      <c r="BB49" s="876"/>
      <c r="BC49" s="876"/>
      <c r="BD49" s="876"/>
      <c r="BE49" s="876"/>
      <c r="BF49" s="876"/>
      <c r="BG49" s="876"/>
      <c r="BH49" s="876"/>
      <c r="BI49" s="876"/>
      <c r="BJ49" s="876"/>
      <c r="BK49" s="877"/>
      <c r="BL49" s="870"/>
      <c r="BM49" s="870"/>
      <c r="BN49" s="870"/>
      <c r="BO49" s="870"/>
      <c r="BP49" s="870"/>
      <c r="BQ49" s="870"/>
      <c r="BR49" s="870"/>
      <c r="BS49" s="870"/>
      <c r="BT49" s="870"/>
      <c r="BU49" s="870"/>
      <c r="BV49" s="871"/>
      <c r="BW49" s="871"/>
      <c r="BX49" s="871"/>
      <c r="BY49" s="871"/>
      <c r="BZ49" s="871"/>
      <c r="CA49" s="871"/>
    </row>
    <row r="50" spans="1:79" s="449" customFormat="1" ht="40.5" customHeight="1" thickBot="1" x14ac:dyDescent="0.3">
      <c r="A50" s="454"/>
      <c r="B50" s="448" t="s">
        <v>552</v>
      </c>
      <c r="C50" s="448" t="s">
        <v>553</v>
      </c>
      <c r="D50" s="1072" t="s">
        <v>554</v>
      </c>
      <c r="E50" s="529" t="s">
        <v>555</v>
      </c>
      <c r="F50" s="529" t="s">
        <v>556</v>
      </c>
      <c r="G50" s="797" t="s">
        <v>416</v>
      </c>
      <c r="H50" s="797" t="s">
        <v>420</v>
      </c>
      <c r="I50" s="529" t="s">
        <v>557</v>
      </c>
      <c r="J50" s="448" t="s">
        <v>422</v>
      </c>
      <c r="K50" s="807"/>
      <c r="L50" s="807"/>
      <c r="M50" s="869"/>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876"/>
      <c r="AY50" s="876"/>
      <c r="AZ50" s="876"/>
      <c r="BA50" s="876"/>
      <c r="BB50" s="876"/>
      <c r="BC50" s="876"/>
      <c r="BD50" s="876"/>
      <c r="BE50" s="876"/>
      <c r="BF50" s="876"/>
      <c r="BG50" s="876"/>
      <c r="BH50" s="876"/>
      <c r="BI50" s="876"/>
      <c r="BJ50" s="876"/>
      <c r="BK50" s="877"/>
      <c r="BL50" s="870"/>
      <c r="BM50" s="870"/>
      <c r="BN50" s="870"/>
      <c r="BO50" s="870"/>
      <c r="BP50" s="870"/>
      <c r="BQ50" s="870"/>
      <c r="BR50" s="870"/>
      <c r="BS50" s="870"/>
      <c r="BT50" s="870"/>
      <c r="BU50" s="870"/>
      <c r="BV50" s="871"/>
      <c r="BW50" s="871"/>
      <c r="BX50" s="871"/>
      <c r="BY50" s="871"/>
      <c r="BZ50" s="871"/>
      <c r="CA50" s="871"/>
    </row>
    <row r="51" spans="1:79" s="78" customFormat="1" ht="39" thickBot="1" x14ac:dyDescent="0.25">
      <c r="A51" s="76"/>
      <c r="B51" s="228" t="s">
        <v>60</v>
      </c>
      <c r="C51" s="444" t="s">
        <v>956</v>
      </c>
      <c r="D51" s="1056"/>
      <c r="E51" s="404"/>
      <c r="F51" s="404"/>
      <c r="G51" s="111">
        <v>4</v>
      </c>
      <c r="H51" s="111">
        <f>IF(D51="",0,G51)</f>
        <v>0</v>
      </c>
      <c r="I51" s="427"/>
      <c r="J51" s="445" t="s">
        <v>1897</v>
      </c>
      <c r="K51" s="806"/>
      <c r="L51" s="806"/>
      <c r="M51" s="146"/>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868"/>
      <c r="AQ51" s="868"/>
      <c r="AR51" s="868"/>
      <c r="AS51" s="868"/>
      <c r="AT51" s="868"/>
      <c r="AU51" s="868"/>
      <c r="AV51" s="868"/>
      <c r="AW51" s="868"/>
      <c r="AX51" s="868"/>
      <c r="AY51" s="868"/>
      <c r="AZ51" s="868"/>
      <c r="BA51" s="868"/>
      <c r="BB51" s="868"/>
      <c r="BC51" s="868"/>
      <c r="BD51" s="868"/>
      <c r="BE51" s="868"/>
      <c r="BF51" s="868"/>
      <c r="BG51" s="868"/>
      <c r="BH51" s="868"/>
      <c r="BI51" s="868"/>
      <c r="BJ51" s="868"/>
      <c r="BK51" s="809"/>
      <c r="BL51" s="158"/>
      <c r="BM51" s="158"/>
      <c r="BN51" s="158"/>
      <c r="BO51" s="158"/>
      <c r="BP51" s="158"/>
      <c r="BQ51" s="158"/>
      <c r="BR51" s="158"/>
      <c r="BS51" s="158"/>
      <c r="BT51" s="158"/>
      <c r="BU51" s="158"/>
      <c r="BV51" s="165"/>
      <c r="BW51" s="165"/>
      <c r="BX51" s="165"/>
      <c r="BY51" s="165"/>
      <c r="BZ51" s="165"/>
      <c r="CA51" s="165"/>
    </row>
    <row r="52" spans="1:79" s="78" customFormat="1" ht="36" customHeight="1" x14ac:dyDescent="0.2">
      <c r="A52" s="76"/>
      <c r="B52" s="80" t="s">
        <v>61</v>
      </c>
      <c r="C52" s="444" t="s">
        <v>957</v>
      </c>
      <c r="D52" s="1052" t="s">
        <v>571</v>
      </c>
      <c r="E52" s="404"/>
      <c r="F52" s="404"/>
      <c r="G52" s="111">
        <v>2</v>
      </c>
      <c r="H52" s="111">
        <f>VLOOKUP(D52,'Anhang Teil 2'!C141:D146,2,)</f>
        <v>0</v>
      </c>
      <c r="I52" s="427"/>
      <c r="J52" s="445" t="s">
        <v>993</v>
      </c>
      <c r="K52" s="806"/>
      <c r="L52" s="806"/>
      <c r="M52" s="146"/>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c r="AO52" s="868"/>
      <c r="AP52" s="868"/>
      <c r="AQ52" s="868"/>
      <c r="AR52" s="868"/>
      <c r="AS52" s="868"/>
      <c r="AT52" s="868"/>
      <c r="AU52" s="868"/>
      <c r="AV52" s="868"/>
      <c r="AW52" s="868"/>
      <c r="AX52" s="868"/>
      <c r="AY52" s="868"/>
      <c r="AZ52" s="868"/>
      <c r="BA52" s="868"/>
      <c r="BB52" s="868"/>
      <c r="BC52" s="868"/>
      <c r="BD52" s="868"/>
      <c r="BE52" s="868"/>
      <c r="BF52" s="868"/>
      <c r="BG52" s="868"/>
      <c r="BH52" s="868"/>
      <c r="BI52" s="868"/>
      <c r="BJ52" s="868"/>
      <c r="BK52" s="809"/>
      <c r="BL52" s="158"/>
      <c r="BM52" s="158"/>
      <c r="BN52" s="158"/>
      <c r="BO52" s="158"/>
      <c r="BP52" s="158"/>
      <c r="BQ52" s="158"/>
      <c r="BR52" s="158"/>
      <c r="BS52" s="158"/>
      <c r="BT52" s="158"/>
      <c r="BU52" s="158"/>
      <c r="BV52" s="165"/>
      <c r="BW52" s="165"/>
      <c r="BX52" s="165"/>
      <c r="BY52" s="165"/>
      <c r="BZ52" s="165"/>
      <c r="CA52" s="165"/>
    </row>
    <row r="53" spans="1:79" s="78" customFormat="1" ht="36" customHeight="1" x14ac:dyDescent="0.2">
      <c r="A53" s="76"/>
      <c r="B53" s="80" t="s">
        <v>62</v>
      </c>
      <c r="C53" s="444" t="s">
        <v>958</v>
      </c>
      <c r="D53" s="1052" t="s">
        <v>571</v>
      </c>
      <c r="E53" s="404"/>
      <c r="F53" s="404"/>
      <c r="G53" s="111">
        <v>4</v>
      </c>
      <c r="H53" s="111">
        <f>VLOOKUP(D53,'Anhang Teil 2'!C147:D154,2,)</f>
        <v>0</v>
      </c>
      <c r="I53" s="427"/>
      <c r="J53" s="445" t="s">
        <v>994</v>
      </c>
      <c r="K53" s="806"/>
      <c r="L53" s="806"/>
      <c r="M53" s="146"/>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8"/>
      <c r="AY53" s="868"/>
      <c r="AZ53" s="868"/>
      <c r="BA53" s="868"/>
      <c r="BB53" s="868"/>
      <c r="BC53" s="868"/>
      <c r="BD53" s="868"/>
      <c r="BE53" s="868"/>
      <c r="BF53" s="868"/>
      <c r="BG53" s="868"/>
      <c r="BH53" s="868"/>
      <c r="BI53" s="868"/>
      <c r="BJ53" s="868"/>
      <c r="BK53" s="809"/>
      <c r="BL53" s="158"/>
      <c r="BM53" s="158"/>
      <c r="BN53" s="158"/>
      <c r="BO53" s="158"/>
      <c r="BP53" s="158"/>
      <c r="BQ53" s="158"/>
      <c r="BR53" s="158"/>
      <c r="BS53" s="158"/>
      <c r="BT53" s="158"/>
      <c r="BU53" s="158"/>
      <c r="BV53" s="165"/>
      <c r="BW53" s="165"/>
      <c r="BX53" s="165"/>
      <c r="BY53" s="165"/>
      <c r="BZ53" s="165"/>
      <c r="CA53" s="165"/>
    </row>
    <row r="54" spans="1:79" s="78" customFormat="1" ht="36" customHeight="1" x14ac:dyDescent="0.2">
      <c r="A54" s="76"/>
      <c r="B54" s="80" t="s">
        <v>63</v>
      </c>
      <c r="C54" s="444" t="s">
        <v>959</v>
      </c>
      <c r="D54" s="1052" t="s">
        <v>571</v>
      </c>
      <c r="E54" s="404"/>
      <c r="F54" s="404"/>
      <c r="G54" s="111">
        <v>2</v>
      </c>
      <c r="H54" s="111">
        <f>VLOOKUP(D54,'Anhang Teil 2'!C155:D159,2,)</f>
        <v>0</v>
      </c>
      <c r="I54" s="427"/>
      <c r="J54" s="445" t="s">
        <v>995</v>
      </c>
      <c r="K54" s="806"/>
      <c r="L54" s="806"/>
      <c r="M54" s="146"/>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c r="AO54" s="868"/>
      <c r="AP54" s="868"/>
      <c r="AQ54" s="868"/>
      <c r="AR54" s="868"/>
      <c r="AS54" s="868"/>
      <c r="AT54" s="868"/>
      <c r="AU54" s="868"/>
      <c r="AV54" s="868"/>
      <c r="AW54" s="868"/>
      <c r="AX54" s="868"/>
      <c r="AY54" s="868"/>
      <c r="AZ54" s="868"/>
      <c r="BA54" s="868"/>
      <c r="BB54" s="868"/>
      <c r="BC54" s="868"/>
      <c r="BD54" s="868"/>
      <c r="BE54" s="868"/>
      <c r="BF54" s="868"/>
      <c r="BG54" s="868"/>
      <c r="BH54" s="868"/>
      <c r="BI54" s="868"/>
      <c r="BJ54" s="868"/>
      <c r="BK54" s="809"/>
      <c r="BL54" s="158"/>
      <c r="BM54" s="158"/>
      <c r="BN54" s="158"/>
      <c r="BO54" s="158"/>
      <c r="BP54" s="158"/>
      <c r="BQ54" s="158"/>
      <c r="BR54" s="158"/>
      <c r="BS54" s="158"/>
      <c r="BT54" s="158"/>
      <c r="BU54" s="158"/>
      <c r="BV54" s="165"/>
      <c r="BW54" s="165"/>
      <c r="BX54" s="165"/>
      <c r="BY54" s="165"/>
      <c r="BZ54" s="165"/>
      <c r="CA54" s="165"/>
    </row>
    <row r="55" spans="1:79" s="78" customFormat="1" ht="36" customHeight="1" x14ac:dyDescent="0.2">
      <c r="A55" s="76"/>
      <c r="B55" s="80" t="s">
        <v>64</v>
      </c>
      <c r="C55" s="444" t="s">
        <v>960</v>
      </c>
      <c r="D55" s="1052" t="s">
        <v>571</v>
      </c>
      <c r="E55" s="404"/>
      <c r="F55" s="404"/>
      <c r="G55" s="111">
        <v>2</v>
      </c>
      <c r="H55" s="111">
        <f>VLOOKUP(D55,'Anhang Teil 2'!C160:D163,2,)</f>
        <v>0</v>
      </c>
      <c r="I55" s="427"/>
      <c r="J55" s="445" t="s">
        <v>993</v>
      </c>
      <c r="K55" s="806"/>
      <c r="L55" s="806"/>
      <c r="M55" s="146"/>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868"/>
      <c r="AQ55" s="868"/>
      <c r="AR55" s="868"/>
      <c r="AS55" s="868"/>
      <c r="AT55" s="868"/>
      <c r="AU55" s="868"/>
      <c r="AV55" s="868"/>
      <c r="AW55" s="868"/>
      <c r="AX55" s="868"/>
      <c r="AY55" s="868"/>
      <c r="AZ55" s="868"/>
      <c r="BA55" s="868"/>
      <c r="BB55" s="868"/>
      <c r="BC55" s="868"/>
      <c r="BD55" s="868"/>
      <c r="BE55" s="868"/>
      <c r="BF55" s="868"/>
      <c r="BG55" s="868"/>
      <c r="BH55" s="868"/>
      <c r="BI55" s="868"/>
      <c r="BJ55" s="868"/>
      <c r="BK55" s="809"/>
      <c r="BL55" s="158"/>
      <c r="BM55" s="158"/>
      <c r="BN55" s="158"/>
      <c r="BO55" s="158"/>
      <c r="BP55" s="158"/>
      <c r="BQ55" s="158"/>
      <c r="BR55" s="158"/>
      <c r="BS55" s="158"/>
      <c r="BT55" s="158"/>
      <c r="BU55" s="158"/>
      <c r="BV55" s="165"/>
      <c r="BW55" s="165"/>
      <c r="BX55" s="165"/>
      <c r="BY55" s="165"/>
      <c r="BZ55" s="165"/>
      <c r="CA55" s="165"/>
    </row>
    <row r="56" spans="1:79" s="78" customFormat="1" ht="36" customHeight="1" x14ac:dyDescent="0.2">
      <c r="A56" s="76"/>
      <c r="B56" s="80" t="s">
        <v>65</v>
      </c>
      <c r="C56" s="444" t="s">
        <v>970</v>
      </c>
      <c r="D56" s="1052" t="s">
        <v>571</v>
      </c>
      <c r="E56" s="404"/>
      <c r="F56" s="404"/>
      <c r="G56" s="111">
        <v>4</v>
      </c>
      <c r="H56" s="111">
        <f>VLOOKUP(D56,'Anhang Teil 2'!C164:D170,2,)</f>
        <v>0</v>
      </c>
      <c r="I56" s="427"/>
      <c r="J56" s="445" t="s">
        <v>1898</v>
      </c>
      <c r="K56" s="806"/>
      <c r="L56" s="806"/>
      <c r="M56" s="146"/>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868"/>
      <c r="AQ56" s="868"/>
      <c r="AR56" s="868"/>
      <c r="AS56" s="868"/>
      <c r="AT56" s="868"/>
      <c r="AU56" s="868"/>
      <c r="AV56" s="868"/>
      <c r="AW56" s="868"/>
      <c r="AX56" s="868"/>
      <c r="AY56" s="868"/>
      <c r="AZ56" s="868"/>
      <c r="BA56" s="868"/>
      <c r="BB56" s="868"/>
      <c r="BC56" s="868"/>
      <c r="BD56" s="868"/>
      <c r="BE56" s="868"/>
      <c r="BF56" s="868"/>
      <c r="BG56" s="868"/>
      <c r="BH56" s="868"/>
      <c r="BI56" s="868"/>
      <c r="BJ56" s="868"/>
      <c r="BK56" s="809"/>
      <c r="BL56" s="158"/>
      <c r="BM56" s="158"/>
      <c r="BN56" s="158"/>
      <c r="BO56" s="158"/>
      <c r="BP56" s="158"/>
      <c r="BQ56" s="158"/>
      <c r="BR56" s="158"/>
      <c r="BS56" s="158"/>
      <c r="BT56" s="158"/>
      <c r="BU56" s="158"/>
      <c r="BV56" s="165"/>
      <c r="BW56" s="165"/>
      <c r="BX56" s="165"/>
      <c r="BY56" s="165"/>
      <c r="BZ56" s="165"/>
      <c r="CA56" s="165"/>
    </row>
    <row r="57" spans="1:79" s="78" customFormat="1" ht="36" customHeight="1" x14ac:dyDescent="0.2">
      <c r="A57" s="76"/>
      <c r="B57" s="80" t="s">
        <v>66</v>
      </c>
      <c r="C57" s="444" t="s">
        <v>971</v>
      </c>
      <c r="D57" s="1052" t="s">
        <v>571</v>
      </c>
      <c r="E57" s="404"/>
      <c r="F57" s="404"/>
      <c r="G57" s="111">
        <v>2</v>
      </c>
      <c r="H57" s="111">
        <f>VLOOKUP(D57,'Anhang Teil 2'!C171:D175,2,)</f>
        <v>0</v>
      </c>
      <c r="I57" s="427"/>
      <c r="J57" s="445" t="s">
        <v>996</v>
      </c>
      <c r="K57" s="806"/>
      <c r="L57" s="806"/>
      <c r="M57" s="146"/>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c r="AV57" s="868"/>
      <c r="AW57" s="868"/>
      <c r="AX57" s="868"/>
      <c r="AY57" s="868"/>
      <c r="AZ57" s="868"/>
      <c r="BA57" s="868"/>
      <c r="BB57" s="868"/>
      <c r="BC57" s="868"/>
      <c r="BD57" s="868"/>
      <c r="BE57" s="868"/>
      <c r="BF57" s="868"/>
      <c r="BG57" s="868"/>
      <c r="BH57" s="868"/>
      <c r="BI57" s="868"/>
      <c r="BJ57" s="868"/>
      <c r="BK57" s="809"/>
      <c r="BL57" s="158"/>
      <c r="BM57" s="158"/>
      <c r="BN57" s="158"/>
      <c r="BO57" s="158"/>
      <c r="BP57" s="158"/>
      <c r="BQ57" s="158"/>
      <c r="BR57" s="158"/>
      <c r="BS57" s="158"/>
      <c r="BT57" s="158"/>
      <c r="BU57" s="158"/>
      <c r="BV57" s="165"/>
      <c r="BW57" s="165"/>
      <c r="BX57" s="165"/>
      <c r="BY57" s="165"/>
      <c r="BZ57" s="165"/>
      <c r="CA57" s="165"/>
    </row>
    <row r="58" spans="1:79" s="78" customFormat="1" ht="36" customHeight="1" x14ac:dyDescent="0.2">
      <c r="A58" s="76"/>
      <c r="B58" s="80" t="s">
        <v>67</v>
      </c>
      <c r="C58" s="444" t="s">
        <v>972</v>
      </c>
      <c r="D58" s="1052" t="s">
        <v>571</v>
      </c>
      <c r="E58" s="404"/>
      <c r="F58" s="404"/>
      <c r="G58" s="111">
        <v>2</v>
      </c>
      <c r="H58" s="111">
        <f>VLOOKUP(D58,'Anhang Teil 2'!C176:D180,2,)</f>
        <v>0</v>
      </c>
      <c r="I58" s="427"/>
      <c r="J58" s="445" t="s">
        <v>997</v>
      </c>
      <c r="K58" s="806"/>
      <c r="L58" s="806"/>
      <c r="M58" s="146"/>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09"/>
      <c r="BL58" s="158"/>
      <c r="BM58" s="158"/>
      <c r="BN58" s="158"/>
      <c r="BO58" s="158"/>
      <c r="BP58" s="158"/>
      <c r="BQ58" s="158"/>
      <c r="BR58" s="158"/>
      <c r="BS58" s="158"/>
      <c r="BT58" s="158"/>
      <c r="BU58" s="158"/>
      <c r="BV58" s="165"/>
      <c r="BW58" s="165"/>
      <c r="BX58" s="165"/>
      <c r="BY58" s="165"/>
      <c r="BZ58" s="165"/>
      <c r="CA58" s="165"/>
    </row>
    <row r="59" spans="1:79" s="78" customFormat="1" ht="12.75" x14ac:dyDescent="0.2">
      <c r="A59" s="76"/>
      <c r="B59" s="76"/>
      <c r="C59" s="454"/>
      <c r="D59" s="1055"/>
      <c r="E59" s="459"/>
      <c r="F59" s="446" t="s">
        <v>35</v>
      </c>
      <c r="G59" s="111">
        <v>22</v>
      </c>
      <c r="H59" s="111">
        <f>SUM(H51:H58)</f>
        <v>0</v>
      </c>
      <c r="I59" s="76"/>
      <c r="J59" s="463"/>
      <c r="K59" s="806"/>
      <c r="L59" s="806"/>
      <c r="M59" s="146"/>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c r="AO59" s="868"/>
      <c r="AP59" s="868"/>
      <c r="AQ59" s="868"/>
      <c r="AR59" s="868"/>
      <c r="AS59" s="868"/>
      <c r="AT59" s="868"/>
      <c r="AU59" s="868"/>
      <c r="AV59" s="868"/>
      <c r="AW59" s="868"/>
      <c r="AX59" s="868"/>
      <c r="AY59" s="868"/>
      <c r="AZ59" s="868"/>
      <c r="BA59" s="868"/>
      <c r="BB59" s="868"/>
      <c r="BC59" s="868"/>
      <c r="BD59" s="868"/>
      <c r="BE59" s="868"/>
      <c r="BF59" s="868"/>
      <c r="BG59" s="868"/>
      <c r="BH59" s="868"/>
      <c r="BI59" s="868"/>
      <c r="BJ59" s="868"/>
      <c r="BK59" s="809"/>
      <c r="BL59" s="158"/>
      <c r="BM59" s="158"/>
      <c r="BN59" s="158"/>
      <c r="BO59" s="158"/>
      <c r="BP59" s="158"/>
      <c r="BQ59" s="158"/>
      <c r="BR59" s="158"/>
      <c r="BS59" s="158"/>
      <c r="BT59" s="158"/>
      <c r="BU59" s="158"/>
      <c r="BV59" s="165"/>
      <c r="BW59" s="165"/>
      <c r="BX59" s="165"/>
      <c r="BY59" s="165"/>
      <c r="BZ59" s="165"/>
      <c r="CA59" s="165"/>
    </row>
    <row r="60" spans="1:79" s="78" customFormat="1" ht="12.75" x14ac:dyDescent="0.2">
      <c r="A60" s="76"/>
      <c r="B60" s="76"/>
      <c r="C60" s="454"/>
      <c r="D60" s="1055"/>
      <c r="E60" s="459"/>
      <c r="F60" s="459"/>
      <c r="G60" s="119"/>
      <c r="H60" s="119"/>
      <c r="I60" s="76"/>
      <c r="J60" s="463"/>
      <c r="K60" s="806"/>
      <c r="L60" s="806"/>
      <c r="M60" s="146"/>
      <c r="N60" s="868"/>
      <c r="O60" s="868"/>
      <c r="P60" s="868"/>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8"/>
      <c r="AN60" s="868"/>
      <c r="AO60" s="868"/>
      <c r="AP60" s="868"/>
      <c r="AQ60" s="868"/>
      <c r="AR60" s="868"/>
      <c r="AS60" s="868"/>
      <c r="AT60" s="868"/>
      <c r="AU60" s="868"/>
      <c r="AV60" s="868"/>
      <c r="AW60" s="868"/>
      <c r="AX60" s="868"/>
      <c r="AY60" s="868"/>
      <c r="AZ60" s="868"/>
      <c r="BA60" s="868"/>
      <c r="BB60" s="868"/>
      <c r="BC60" s="868"/>
      <c r="BD60" s="868"/>
      <c r="BE60" s="868"/>
      <c r="BF60" s="868"/>
      <c r="BG60" s="868"/>
      <c r="BH60" s="868"/>
      <c r="BI60" s="868"/>
      <c r="BJ60" s="868"/>
      <c r="BK60" s="809"/>
      <c r="BL60" s="158"/>
      <c r="BM60" s="158"/>
      <c r="BN60" s="158"/>
      <c r="BO60" s="158"/>
      <c r="BP60" s="158"/>
      <c r="BQ60" s="158"/>
      <c r="BR60" s="158"/>
      <c r="BS60" s="158"/>
      <c r="BT60" s="158"/>
      <c r="BU60" s="158"/>
      <c r="BV60" s="165"/>
      <c r="BW60" s="165"/>
      <c r="BX60" s="165"/>
      <c r="BY60" s="165"/>
      <c r="BZ60" s="165"/>
      <c r="CA60" s="165"/>
    </row>
    <row r="61" spans="1:79" s="78" customFormat="1" ht="12.75" x14ac:dyDescent="0.2">
      <c r="A61" s="76"/>
      <c r="B61" s="76"/>
      <c r="C61" s="454"/>
      <c r="D61" s="1055"/>
      <c r="E61" s="459"/>
      <c r="F61" s="459"/>
      <c r="G61" s="119"/>
      <c r="H61" s="119"/>
      <c r="I61" s="76"/>
      <c r="J61" s="463"/>
      <c r="K61" s="806"/>
      <c r="L61" s="806"/>
      <c r="M61" s="146"/>
      <c r="N61" s="868"/>
      <c r="O61" s="868"/>
      <c r="P61" s="868"/>
      <c r="Q61" s="868"/>
      <c r="R61" s="868"/>
      <c r="S61" s="868"/>
      <c r="T61" s="868"/>
      <c r="U61" s="868"/>
      <c r="V61" s="868"/>
      <c r="W61" s="868"/>
      <c r="X61" s="868"/>
      <c r="Y61" s="868"/>
      <c r="Z61" s="868"/>
      <c r="AA61" s="868"/>
      <c r="AB61" s="868"/>
      <c r="AC61" s="868"/>
      <c r="AD61" s="868"/>
      <c r="AE61" s="868"/>
      <c r="AF61" s="868"/>
      <c r="AG61" s="868"/>
      <c r="AH61" s="868"/>
      <c r="AI61" s="868"/>
      <c r="AJ61" s="868"/>
      <c r="AK61" s="868"/>
      <c r="AL61" s="868"/>
      <c r="AM61" s="868"/>
      <c r="AN61" s="868"/>
      <c r="AO61" s="868"/>
      <c r="AP61" s="868"/>
      <c r="AQ61" s="868"/>
      <c r="AR61" s="868"/>
      <c r="AS61" s="868"/>
      <c r="AT61" s="868"/>
      <c r="AU61" s="868"/>
      <c r="AV61" s="868"/>
      <c r="AW61" s="868"/>
      <c r="AX61" s="868"/>
      <c r="AY61" s="868"/>
      <c r="AZ61" s="868"/>
      <c r="BA61" s="868"/>
      <c r="BB61" s="868"/>
      <c r="BC61" s="868"/>
      <c r="BD61" s="868"/>
      <c r="BE61" s="868"/>
      <c r="BF61" s="868"/>
      <c r="BG61" s="868"/>
      <c r="BH61" s="868"/>
      <c r="BI61" s="868"/>
      <c r="BJ61" s="868"/>
      <c r="BK61" s="809"/>
      <c r="BL61" s="158"/>
      <c r="BM61" s="158"/>
      <c r="BN61" s="158"/>
      <c r="BO61" s="158"/>
      <c r="BP61" s="158"/>
      <c r="BQ61" s="158"/>
      <c r="BR61" s="158"/>
      <c r="BS61" s="158"/>
      <c r="BT61" s="158"/>
      <c r="BU61" s="158"/>
      <c r="BV61" s="165"/>
      <c r="BW61" s="165"/>
      <c r="BX61" s="165"/>
      <c r="BY61" s="165"/>
      <c r="BZ61" s="165"/>
      <c r="CA61" s="165"/>
    </row>
    <row r="62" spans="1:79" s="449" customFormat="1" ht="40.5" customHeight="1" x14ac:dyDescent="0.25">
      <c r="A62" s="454"/>
      <c r="B62" s="448" t="s">
        <v>663</v>
      </c>
      <c r="C62" s="448"/>
      <c r="D62" s="1051"/>
      <c r="E62" s="247"/>
      <c r="F62" s="247"/>
      <c r="G62" s="247"/>
      <c r="H62" s="247"/>
      <c r="I62" s="454"/>
      <c r="J62" s="800"/>
      <c r="K62" s="807"/>
      <c r="L62" s="807"/>
      <c r="M62" s="869"/>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c r="AS62" s="876"/>
      <c r="AT62" s="876"/>
      <c r="AU62" s="876"/>
      <c r="AV62" s="876"/>
      <c r="AW62" s="876"/>
      <c r="AX62" s="876"/>
      <c r="AY62" s="876"/>
      <c r="AZ62" s="876"/>
      <c r="BA62" s="876"/>
      <c r="BB62" s="876"/>
      <c r="BC62" s="876"/>
      <c r="BD62" s="876"/>
      <c r="BE62" s="876"/>
      <c r="BF62" s="876"/>
      <c r="BG62" s="876"/>
      <c r="BH62" s="876"/>
      <c r="BI62" s="876"/>
      <c r="BJ62" s="876"/>
      <c r="BK62" s="877"/>
      <c r="BL62" s="870"/>
      <c r="BM62" s="870"/>
      <c r="BN62" s="870"/>
      <c r="BO62" s="870"/>
      <c r="BP62" s="870"/>
      <c r="BQ62" s="870"/>
      <c r="BR62" s="870"/>
      <c r="BS62" s="870"/>
      <c r="BT62" s="870"/>
      <c r="BU62" s="870"/>
      <c r="BV62" s="871"/>
      <c r="BW62" s="871"/>
      <c r="BX62" s="871"/>
      <c r="BY62" s="871"/>
      <c r="BZ62" s="871"/>
      <c r="CA62" s="871"/>
    </row>
    <row r="63" spans="1:79" s="449" customFormat="1" ht="40.5" customHeight="1" x14ac:dyDescent="0.25">
      <c r="A63" s="454"/>
      <c r="B63" s="448" t="s">
        <v>552</v>
      </c>
      <c r="C63" s="448" t="s">
        <v>553</v>
      </c>
      <c r="D63" s="1072" t="s">
        <v>554</v>
      </c>
      <c r="E63" s="529" t="s">
        <v>555</v>
      </c>
      <c r="F63" s="529" t="s">
        <v>556</v>
      </c>
      <c r="G63" s="797" t="s">
        <v>416</v>
      </c>
      <c r="H63" s="797" t="s">
        <v>420</v>
      </c>
      <c r="I63" s="529" t="s">
        <v>557</v>
      </c>
      <c r="J63" s="448" t="s">
        <v>422</v>
      </c>
      <c r="K63" s="807"/>
      <c r="L63" s="807"/>
      <c r="M63" s="869"/>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c r="AS63" s="876"/>
      <c r="AT63" s="876"/>
      <c r="AU63" s="876"/>
      <c r="AV63" s="876"/>
      <c r="AW63" s="876"/>
      <c r="AX63" s="876"/>
      <c r="AY63" s="876"/>
      <c r="AZ63" s="876"/>
      <c r="BA63" s="876"/>
      <c r="BB63" s="876"/>
      <c r="BC63" s="876"/>
      <c r="BD63" s="876"/>
      <c r="BE63" s="876"/>
      <c r="BF63" s="876"/>
      <c r="BG63" s="876"/>
      <c r="BH63" s="876"/>
      <c r="BI63" s="876"/>
      <c r="BJ63" s="876"/>
      <c r="BK63" s="877"/>
      <c r="BL63" s="870"/>
      <c r="BM63" s="870"/>
      <c r="BN63" s="870"/>
      <c r="BO63" s="870"/>
      <c r="BP63" s="870"/>
      <c r="BQ63" s="870"/>
      <c r="BR63" s="870"/>
      <c r="BS63" s="870"/>
      <c r="BT63" s="870"/>
      <c r="BU63" s="870"/>
      <c r="BV63" s="871"/>
      <c r="BW63" s="871"/>
      <c r="BX63" s="871"/>
      <c r="BY63" s="871"/>
      <c r="BZ63" s="871"/>
      <c r="CA63" s="871"/>
    </row>
    <row r="64" spans="1:79" s="78" customFormat="1" ht="42" customHeight="1" x14ac:dyDescent="0.2">
      <c r="A64" s="76"/>
      <c r="B64" s="80" t="s">
        <v>68</v>
      </c>
      <c r="C64" s="444" t="s">
        <v>973</v>
      </c>
      <c r="D64" s="1052" t="s">
        <v>571</v>
      </c>
      <c r="E64" s="404"/>
      <c r="F64" s="404"/>
      <c r="G64" s="111">
        <v>2</v>
      </c>
      <c r="H64" s="111">
        <f>VLOOKUP(D64,'Anhang Teil 2'!C183:D188,2,)</f>
        <v>0</v>
      </c>
      <c r="I64" s="427"/>
      <c r="J64" s="445" t="s">
        <v>998</v>
      </c>
      <c r="K64" s="806"/>
      <c r="L64" s="806"/>
      <c r="M64" s="146"/>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c r="AO64" s="868"/>
      <c r="AP64" s="868"/>
      <c r="AQ64" s="868"/>
      <c r="AR64" s="868"/>
      <c r="AS64" s="868"/>
      <c r="AT64" s="868"/>
      <c r="AU64" s="868"/>
      <c r="AV64" s="868"/>
      <c r="AW64" s="868"/>
      <c r="AX64" s="868"/>
      <c r="AY64" s="868"/>
      <c r="AZ64" s="868"/>
      <c r="BA64" s="868"/>
      <c r="BB64" s="868"/>
      <c r="BC64" s="868"/>
      <c r="BD64" s="868"/>
      <c r="BE64" s="868"/>
      <c r="BF64" s="868"/>
      <c r="BG64" s="868"/>
      <c r="BH64" s="868"/>
      <c r="BI64" s="868"/>
      <c r="BJ64" s="868"/>
      <c r="BK64" s="809"/>
      <c r="BL64" s="158"/>
      <c r="BM64" s="158"/>
      <c r="BN64" s="158"/>
      <c r="BO64" s="158"/>
      <c r="BP64" s="158"/>
      <c r="BQ64" s="158"/>
      <c r="BR64" s="158"/>
      <c r="BS64" s="158"/>
      <c r="BT64" s="158"/>
      <c r="BU64" s="158"/>
      <c r="BV64" s="165"/>
      <c r="BW64" s="165"/>
      <c r="BX64" s="165"/>
      <c r="BY64" s="165"/>
      <c r="BZ64" s="165"/>
      <c r="CA64" s="165"/>
    </row>
    <row r="65" spans="1:79" s="78" customFormat="1" ht="42" customHeight="1" x14ac:dyDescent="0.2">
      <c r="A65" s="76"/>
      <c r="B65" s="80" t="s">
        <v>69</v>
      </c>
      <c r="C65" s="444" t="s">
        <v>974</v>
      </c>
      <c r="D65" s="1052" t="s">
        <v>571</v>
      </c>
      <c r="E65" s="404"/>
      <c r="F65" s="404"/>
      <c r="G65" s="111">
        <v>4</v>
      </c>
      <c r="H65" s="111">
        <f>VLOOKUP(D65,'Anhang Teil 2'!C189:D193,2,)</f>
        <v>0</v>
      </c>
      <c r="I65" s="427"/>
      <c r="J65" s="445" t="s">
        <v>999</v>
      </c>
      <c r="K65" s="806"/>
      <c r="L65" s="806"/>
      <c r="M65" s="146"/>
      <c r="N65" s="868"/>
      <c r="O65" s="868"/>
      <c r="P65" s="868"/>
      <c r="Q65" s="868"/>
      <c r="R65" s="868"/>
      <c r="S65" s="868"/>
      <c r="T65" s="868"/>
      <c r="U65" s="868"/>
      <c r="V65" s="868"/>
      <c r="W65" s="868"/>
      <c r="X65" s="868"/>
      <c r="Y65" s="868"/>
      <c r="Z65" s="868"/>
      <c r="AA65" s="868"/>
      <c r="AB65" s="868"/>
      <c r="AC65" s="868"/>
      <c r="AD65" s="868"/>
      <c r="AE65" s="868"/>
      <c r="AF65" s="868"/>
      <c r="AG65" s="868"/>
      <c r="AH65" s="868"/>
      <c r="AI65" s="868"/>
      <c r="AJ65" s="868"/>
      <c r="AK65" s="868"/>
      <c r="AL65" s="868"/>
      <c r="AM65" s="868"/>
      <c r="AN65" s="868"/>
      <c r="AO65" s="868"/>
      <c r="AP65" s="868"/>
      <c r="AQ65" s="868"/>
      <c r="AR65" s="868"/>
      <c r="AS65" s="868"/>
      <c r="AT65" s="868"/>
      <c r="AU65" s="868"/>
      <c r="AV65" s="868"/>
      <c r="AW65" s="868"/>
      <c r="AX65" s="868"/>
      <c r="AY65" s="868"/>
      <c r="AZ65" s="868"/>
      <c r="BA65" s="868"/>
      <c r="BB65" s="868"/>
      <c r="BC65" s="868"/>
      <c r="BD65" s="868"/>
      <c r="BE65" s="868"/>
      <c r="BF65" s="868"/>
      <c r="BG65" s="868"/>
      <c r="BH65" s="868"/>
      <c r="BI65" s="868"/>
      <c r="BJ65" s="868"/>
      <c r="BK65" s="809"/>
      <c r="BL65" s="158"/>
      <c r="BM65" s="158"/>
      <c r="BN65" s="158"/>
      <c r="BO65" s="158"/>
      <c r="BP65" s="158"/>
      <c r="BQ65" s="158"/>
      <c r="BR65" s="158"/>
      <c r="BS65" s="158"/>
      <c r="BT65" s="158"/>
      <c r="BU65" s="158"/>
      <c r="BV65" s="165"/>
      <c r="BW65" s="165"/>
      <c r="BX65" s="165"/>
      <c r="BY65" s="165"/>
      <c r="BZ65" s="165"/>
      <c r="CA65" s="165"/>
    </row>
    <row r="66" spans="1:79" s="78" customFormat="1" ht="42" customHeight="1" x14ac:dyDescent="0.2">
      <c r="A66" s="76"/>
      <c r="B66" s="80" t="s">
        <v>70</v>
      </c>
      <c r="C66" s="444" t="s">
        <v>975</v>
      </c>
      <c r="D66" s="1052" t="s">
        <v>571</v>
      </c>
      <c r="E66" s="404"/>
      <c r="F66" s="404"/>
      <c r="G66" s="111">
        <v>4</v>
      </c>
      <c r="H66" s="111">
        <f>VLOOKUP(D66,'Anhang Teil 2'!C194:D201,2,)</f>
        <v>0</v>
      </c>
      <c r="I66" s="427"/>
      <c r="J66" s="445" t="s">
        <v>1000</v>
      </c>
      <c r="K66" s="806"/>
      <c r="L66" s="806"/>
      <c r="M66" s="146"/>
      <c r="N66" s="868"/>
      <c r="O66" s="868"/>
      <c r="P66" s="868"/>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8"/>
      <c r="AR66" s="868"/>
      <c r="AS66" s="868"/>
      <c r="AT66" s="868"/>
      <c r="AU66" s="868"/>
      <c r="AV66" s="868"/>
      <c r="AW66" s="868"/>
      <c r="AX66" s="868"/>
      <c r="AY66" s="868"/>
      <c r="AZ66" s="868"/>
      <c r="BA66" s="868"/>
      <c r="BB66" s="868"/>
      <c r="BC66" s="868"/>
      <c r="BD66" s="868"/>
      <c r="BE66" s="868"/>
      <c r="BF66" s="868"/>
      <c r="BG66" s="868"/>
      <c r="BH66" s="868"/>
      <c r="BI66" s="868"/>
      <c r="BJ66" s="868"/>
      <c r="BK66" s="809"/>
      <c r="BL66" s="158"/>
      <c r="BM66" s="158"/>
      <c r="BN66" s="158"/>
      <c r="BO66" s="158"/>
      <c r="BP66" s="158"/>
      <c r="BQ66" s="158"/>
      <c r="BR66" s="158"/>
      <c r="BS66" s="158"/>
      <c r="BT66" s="158"/>
      <c r="BU66" s="158"/>
      <c r="BV66" s="165"/>
      <c r="BW66" s="165"/>
      <c r="BX66" s="165"/>
      <c r="BY66" s="165"/>
      <c r="BZ66" s="165"/>
      <c r="CA66" s="165"/>
    </row>
    <row r="67" spans="1:79" s="78" customFormat="1" ht="63.75" x14ac:dyDescent="0.2">
      <c r="A67" s="76"/>
      <c r="B67" s="80" t="s">
        <v>71</v>
      </c>
      <c r="C67" s="444" t="s">
        <v>1948</v>
      </c>
      <c r="D67" s="1052" t="s">
        <v>571</v>
      </c>
      <c r="E67" s="404"/>
      <c r="F67" s="404"/>
      <c r="G67" s="111">
        <v>2</v>
      </c>
      <c r="H67" s="111">
        <f>VLOOKUP(D67,'Anhang Teil 2'!C202:D205,2,)</f>
        <v>0</v>
      </c>
      <c r="I67" s="427"/>
      <c r="J67" s="445" t="s">
        <v>1899</v>
      </c>
      <c r="K67" s="806"/>
      <c r="L67" s="806"/>
      <c r="M67" s="146"/>
      <c r="N67" s="868"/>
      <c r="O67" s="868"/>
      <c r="P67" s="868"/>
      <c r="Q67" s="868"/>
      <c r="R67" s="868"/>
      <c r="S67" s="868"/>
      <c r="T67" s="868"/>
      <c r="U67" s="868"/>
      <c r="V67" s="868"/>
      <c r="W67" s="868"/>
      <c r="X67" s="868"/>
      <c r="Y67" s="868"/>
      <c r="Z67" s="868"/>
      <c r="AA67" s="868"/>
      <c r="AB67" s="868"/>
      <c r="AC67" s="868"/>
      <c r="AD67" s="868"/>
      <c r="AE67" s="868"/>
      <c r="AF67" s="868"/>
      <c r="AG67" s="868"/>
      <c r="AH67" s="868"/>
      <c r="AI67" s="868"/>
      <c r="AJ67" s="868"/>
      <c r="AK67" s="868"/>
      <c r="AL67" s="868"/>
      <c r="AM67" s="868"/>
      <c r="AN67" s="868"/>
      <c r="AO67" s="868"/>
      <c r="AP67" s="868"/>
      <c r="AQ67" s="868"/>
      <c r="AR67" s="868"/>
      <c r="AS67" s="868"/>
      <c r="AT67" s="868"/>
      <c r="AU67" s="868"/>
      <c r="AV67" s="868"/>
      <c r="AW67" s="868"/>
      <c r="AX67" s="868"/>
      <c r="AY67" s="868"/>
      <c r="AZ67" s="868"/>
      <c r="BA67" s="868"/>
      <c r="BB67" s="868"/>
      <c r="BC67" s="868"/>
      <c r="BD67" s="868"/>
      <c r="BE67" s="868"/>
      <c r="BF67" s="868"/>
      <c r="BG67" s="868"/>
      <c r="BH67" s="868"/>
      <c r="BI67" s="868"/>
      <c r="BJ67" s="868"/>
      <c r="BK67" s="809"/>
      <c r="BL67" s="158"/>
      <c r="BM67" s="158"/>
      <c r="BN67" s="158"/>
      <c r="BO67" s="158"/>
      <c r="BP67" s="158"/>
      <c r="BQ67" s="158"/>
      <c r="BR67" s="158"/>
      <c r="BS67" s="158"/>
      <c r="BT67" s="158"/>
      <c r="BU67" s="158"/>
      <c r="BV67" s="165"/>
      <c r="BW67" s="165"/>
      <c r="BX67" s="165"/>
      <c r="BY67" s="165"/>
      <c r="BZ67" s="165"/>
      <c r="CA67" s="165"/>
    </row>
    <row r="68" spans="1:79" s="78" customFormat="1" ht="42" customHeight="1" x14ac:dyDescent="0.2">
      <c r="A68" s="76"/>
      <c r="B68" s="80" t="s">
        <v>72</v>
      </c>
      <c r="C68" s="444" t="s">
        <v>976</v>
      </c>
      <c r="D68" s="1052" t="s">
        <v>571</v>
      </c>
      <c r="E68" s="404"/>
      <c r="F68" s="404"/>
      <c r="G68" s="111">
        <v>2</v>
      </c>
      <c r="H68" s="111">
        <f>VLOOKUP(D68,'Anhang Teil 2'!C206:D210,2,)</f>
        <v>0</v>
      </c>
      <c r="I68" s="427"/>
      <c r="J68" s="445" t="s">
        <v>1001</v>
      </c>
      <c r="K68" s="806"/>
      <c r="L68" s="806"/>
      <c r="M68" s="146"/>
      <c r="N68" s="868"/>
      <c r="O68" s="868"/>
      <c r="P68" s="868"/>
      <c r="Q68" s="868"/>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868"/>
      <c r="AW68" s="868"/>
      <c r="AX68" s="868"/>
      <c r="AY68" s="868"/>
      <c r="AZ68" s="868"/>
      <c r="BA68" s="868"/>
      <c r="BB68" s="868"/>
      <c r="BC68" s="868"/>
      <c r="BD68" s="868"/>
      <c r="BE68" s="868"/>
      <c r="BF68" s="868"/>
      <c r="BG68" s="868"/>
      <c r="BH68" s="868"/>
      <c r="BI68" s="868"/>
      <c r="BJ68" s="868"/>
      <c r="BK68" s="809"/>
      <c r="BL68" s="158"/>
      <c r="BM68" s="158"/>
      <c r="BN68" s="158"/>
      <c r="BO68" s="158"/>
      <c r="BP68" s="158"/>
      <c r="BQ68" s="158"/>
      <c r="BR68" s="158"/>
      <c r="BS68" s="158"/>
      <c r="BT68" s="158"/>
      <c r="BU68" s="158"/>
      <c r="BV68" s="165"/>
      <c r="BW68" s="165"/>
      <c r="BX68" s="165"/>
      <c r="BY68" s="165"/>
      <c r="BZ68" s="165"/>
      <c r="CA68" s="165"/>
    </row>
    <row r="69" spans="1:79" s="78" customFormat="1" ht="63.75" x14ac:dyDescent="0.2">
      <c r="A69" s="76"/>
      <c r="B69" s="80" t="s">
        <v>73</v>
      </c>
      <c r="C69" s="444" t="s">
        <v>977</v>
      </c>
      <c r="D69" s="1052" t="s">
        <v>571</v>
      </c>
      <c r="E69" s="404"/>
      <c r="F69" s="404"/>
      <c r="G69" s="111">
        <v>2</v>
      </c>
      <c r="H69" s="111">
        <f>VLOOKUP(D69,'Anhang Teil 2'!C211:D214,2,)</f>
        <v>0</v>
      </c>
      <c r="I69" s="427"/>
      <c r="J69" s="445" t="s">
        <v>1929</v>
      </c>
      <c r="K69" s="806"/>
      <c r="L69" s="806"/>
      <c r="M69" s="146"/>
      <c r="N69" s="868"/>
      <c r="O69" s="868"/>
      <c r="P69" s="868"/>
      <c r="Q69" s="868"/>
      <c r="R69" s="868"/>
      <c r="S69" s="868"/>
      <c r="T69" s="868"/>
      <c r="U69" s="868"/>
      <c r="V69" s="868"/>
      <c r="W69" s="868"/>
      <c r="X69" s="868"/>
      <c r="Y69" s="868"/>
      <c r="Z69" s="868"/>
      <c r="AA69" s="868"/>
      <c r="AB69" s="868"/>
      <c r="AC69" s="868"/>
      <c r="AD69" s="868"/>
      <c r="AE69" s="868"/>
      <c r="AF69" s="868"/>
      <c r="AG69" s="868"/>
      <c r="AH69" s="868"/>
      <c r="AI69" s="868"/>
      <c r="AJ69" s="868"/>
      <c r="AK69" s="868"/>
      <c r="AL69" s="868"/>
      <c r="AM69" s="868"/>
      <c r="AN69" s="868"/>
      <c r="AO69" s="868"/>
      <c r="AP69" s="868"/>
      <c r="AQ69" s="868"/>
      <c r="AR69" s="868"/>
      <c r="AS69" s="868"/>
      <c r="AT69" s="868"/>
      <c r="AU69" s="868"/>
      <c r="AV69" s="868"/>
      <c r="AW69" s="868"/>
      <c r="AX69" s="868"/>
      <c r="AY69" s="868"/>
      <c r="AZ69" s="868"/>
      <c r="BA69" s="868"/>
      <c r="BB69" s="868"/>
      <c r="BC69" s="868"/>
      <c r="BD69" s="868"/>
      <c r="BE69" s="868"/>
      <c r="BF69" s="868"/>
      <c r="BG69" s="868"/>
      <c r="BH69" s="868"/>
      <c r="BI69" s="868"/>
      <c r="BJ69" s="868"/>
      <c r="BK69" s="809"/>
      <c r="BL69" s="158"/>
      <c r="BM69" s="158"/>
      <c r="BN69" s="158"/>
      <c r="BO69" s="158"/>
      <c r="BP69" s="158"/>
      <c r="BQ69" s="158"/>
      <c r="BR69" s="158"/>
      <c r="BS69" s="158"/>
      <c r="BT69" s="158"/>
      <c r="BU69" s="158"/>
      <c r="BV69" s="165"/>
      <c r="BW69" s="165"/>
      <c r="BX69" s="165"/>
      <c r="BY69" s="165"/>
      <c r="BZ69" s="165"/>
      <c r="CA69" s="165"/>
    </row>
    <row r="70" spans="1:79" s="78" customFormat="1" ht="42" customHeight="1" x14ac:dyDescent="0.2">
      <c r="A70" s="76"/>
      <c r="B70" s="80" t="s">
        <v>74</v>
      </c>
      <c r="C70" s="444" t="s">
        <v>978</v>
      </c>
      <c r="D70" s="1052" t="s">
        <v>571</v>
      </c>
      <c r="E70" s="404"/>
      <c r="F70" s="404"/>
      <c r="G70" s="111">
        <v>2</v>
      </c>
      <c r="H70" s="111">
        <f>VLOOKUP(D70,'Anhang Teil 2'!C215:D218,2,)</f>
        <v>0</v>
      </c>
      <c r="I70" s="427"/>
      <c r="J70" s="445" t="s">
        <v>1002</v>
      </c>
      <c r="K70" s="806"/>
      <c r="L70" s="806"/>
      <c r="M70" s="146"/>
      <c r="N70" s="868"/>
      <c r="O70" s="868"/>
      <c r="P70" s="868"/>
      <c r="Q70" s="868"/>
      <c r="R70" s="868"/>
      <c r="S70" s="868"/>
      <c r="T70" s="868"/>
      <c r="U70" s="868"/>
      <c r="V70" s="868"/>
      <c r="W70" s="868"/>
      <c r="X70" s="868"/>
      <c r="Y70" s="868"/>
      <c r="Z70" s="868"/>
      <c r="AA70" s="868"/>
      <c r="AB70" s="868"/>
      <c r="AC70" s="868"/>
      <c r="AD70" s="868"/>
      <c r="AE70" s="868"/>
      <c r="AF70" s="868"/>
      <c r="AG70" s="868"/>
      <c r="AH70" s="868"/>
      <c r="AI70" s="868"/>
      <c r="AJ70" s="868"/>
      <c r="AK70" s="868"/>
      <c r="AL70" s="868"/>
      <c r="AM70" s="868"/>
      <c r="AN70" s="868"/>
      <c r="AO70" s="868"/>
      <c r="AP70" s="868"/>
      <c r="AQ70" s="868"/>
      <c r="AR70" s="868"/>
      <c r="AS70" s="868"/>
      <c r="AT70" s="868"/>
      <c r="AU70" s="868"/>
      <c r="AV70" s="868"/>
      <c r="AW70" s="868"/>
      <c r="AX70" s="868"/>
      <c r="AY70" s="868"/>
      <c r="AZ70" s="868"/>
      <c r="BA70" s="868"/>
      <c r="BB70" s="868"/>
      <c r="BC70" s="868"/>
      <c r="BD70" s="868"/>
      <c r="BE70" s="868"/>
      <c r="BF70" s="868"/>
      <c r="BG70" s="868"/>
      <c r="BH70" s="868"/>
      <c r="BI70" s="868"/>
      <c r="BJ70" s="868"/>
      <c r="BK70" s="809"/>
      <c r="BL70" s="158"/>
      <c r="BM70" s="158"/>
      <c r="BN70" s="158"/>
      <c r="BO70" s="158"/>
      <c r="BP70" s="158"/>
      <c r="BQ70" s="158"/>
      <c r="BR70" s="158"/>
      <c r="BS70" s="158"/>
      <c r="BT70" s="158"/>
      <c r="BU70" s="158"/>
      <c r="BV70" s="165"/>
      <c r="BW70" s="165"/>
      <c r="BX70" s="165"/>
      <c r="BY70" s="165"/>
      <c r="BZ70" s="165"/>
      <c r="CA70" s="165"/>
    </row>
    <row r="71" spans="1:79" s="78" customFormat="1" ht="42" customHeight="1" x14ac:dyDescent="0.2">
      <c r="A71" s="76"/>
      <c r="B71" s="80" t="s">
        <v>75</v>
      </c>
      <c r="C71" s="444" t="s">
        <v>1949</v>
      </c>
      <c r="D71" s="1052" t="s">
        <v>1039</v>
      </c>
      <c r="E71" s="404"/>
      <c r="F71" s="404"/>
      <c r="G71" s="111">
        <v>4</v>
      </c>
      <c r="H71" s="111">
        <f>VLOOKUP(D71,'Anhang Teil 2'!C219:D226,2,)</f>
        <v>2</v>
      </c>
      <c r="I71" s="427"/>
      <c r="J71" s="445" t="s">
        <v>1002</v>
      </c>
      <c r="K71" s="806"/>
      <c r="L71" s="806"/>
      <c r="M71" s="146"/>
      <c r="N71" s="868"/>
      <c r="O71" s="868"/>
      <c r="P71" s="868"/>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09"/>
      <c r="BL71" s="158"/>
      <c r="BM71" s="158"/>
      <c r="BN71" s="158"/>
      <c r="BO71" s="158"/>
      <c r="BP71" s="158"/>
      <c r="BQ71" s="158"/>
      <c r="BR71" s="158"/>
      <c r="BS71" s="158"/>
      <c r="BT71" s="158"/>
      <c r="BU71" s="158"/>
      <c r="BV71" s="165"/>
      <c r="BW71" s="165"/>
      <c r="BX71" s="165"/>
      <c r="BY71" s="165"/>
      <c r="BZ71" s="165"/>
      <c r="CA71" s="165"/>
    </row>
    <row r="72" spans="1:79" s="78" customFormat="1" ht="42" customHeight="1" x14ac:dyDescent="0.2">
      <c r="A72" s="76"/>
      <c r="B72" s="80" t="s">
        <v>76</v>
      </c>
      <c r="C72" s="444" t="s">
        <v>979</v>
      </c>
      <c r="D72" s="1052" t="s">
        <v>571</v>
      </c>
      <c r="E72" s="404"/>
      <c r="F72" s="404"/>
      <c r="G72" s="111">
        <v>3</v>
      </c>
      <c r="H72" s="111">
        <f>VLOOKUP(D72,'Anhang Teil 2'!C227:D232,2,)</f>
        <v>0</v>
      </c>
      <c r="I72" s="427"/>
      <c r="J72" s="445" t="s">
        <v>1003</v>
      </c>
      <c r="K72" s="806"/>
      <c r="L72" s="806"/>
      <c r="M72" s="146"/>
      <c r="N72" s="868"/>
      <c r="O72" s="868"/>
      <c r="P72" s="868"/>
      <c r="Q72" s="868"/>
      <c r="R72" s="868"/>
      <c r="S72" s="868"/>
      <c r="T72" s="868"/>
      <c r="U72" s="868"/>
      <c r="V72" s="868"/>
      <c r="W72" s="868"/>
      <c r="X72" s="868"/>
      <c r="Y72" s="868"/>
      <c r="Z72" s="868"/>
      <c r="AA72" s="868"/>
      <c r="AB72" s="868"/>
      <c r="AC72" s="868"/>
      <c r="AD72" s="868"/>
      <c r="AE72" s="868"/>
      <c r="AF72" s="868"/>
      <c r="AG72" s="868"/>
      <c r="AH72" s="868"/>
      <c r="AI72" s="868"/>
      <c r="AJ72" s="868"/>
      <c r="AK72" s="868"/>
      <c r="AL72" s="868"/>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09"/>
      <c r="BL72" s="158"/>
      <c r="BM72" s="158"/>
      <c r="BN72" s="158"/>
      <c r="BO72" s="158"/>
      <c r="BP72" s="158"/>
      <c r="BQ72" s="158"/>
      <c r="BR72" s="158"/>
      <c r="BS72" s="158"/>
      <c r="BT72" s="158"/>
      <c r="BU72" s="158"/>
      <c r="BV72" s="165"/>
      <c r="BW72" s="165"/>
      <c r="BX72" s="165"/>
      <c r="BY72" s="165"/>
      <c r="BZ72" s="165"/>
      <c r="CA72" s="165"/>
    </row>
    <row r="73" spans="1:79" s="78" customFormat="1" ht="42" customHeight="1" x14ac:dyDescent="0.2">
      <c r="A73" s="76"/>
      <c r="B73" s="80" t="s">
        <v>77</v>
      </c>
      <c r="C73" s="444" t="s">
        <v>1950</v>
      </c>
      <c r="D73" s="1052" t="s">
        <v>571</v>
      </c>
      <c r="E73" s="404"/>
      <c r="F73" s="404"/>
      <c r="G73" s="111">
        <v>4</v>
      </c>
      <c r="H73" s="111">
        <f>VLOOKUP(D73,'Anhang Teil 2'!C233:D238,2,)</f>
        <v>0</v>
      </c>
      <c r="I73" s="427"/>
      <c r="J73" s="445" t="s">
        <v>1004</v>
      </c>
      <c r="K73" s="806"/>
      <c r="L73" s="806"/>
      <c r="M73" s="146"/>
      <c r="N73" s="868"/>
      <c r="O73" s="868"/>
      <c r="P73" s="868"/>
      <c r="Q73" s="868"/>
      <c r="R73" s="868"/>
      <c r="S73" s="868"/>
      <c r="T73" s="868"/>
      <c r="U73" s="868"/>
      <c r="V73" s="868"/>
      <c r="W73" s="868"/>
      <c r="X73" s="868"/>
      <c r="Y73" s="868"/>
      <c r="Z73" s="868"/>
      <c r="AA73" s="868"/>
      <c r="AB73" s="868"/>
      <c r="AC73" s="868"/>
      <c r="AD73" s="868"/>
      <c r="AE73" s="868"/>
      <c r="AF73" s="868"/>
      <c r="AG73" s="868"/>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8"/>
      <c r="BJ73" s="868"/>
      <c r="BK73" s="809"/>
      <c r="BL73" s="158"/>
      <c r="BM73" s="158"/>
      <c r="BN73" s="158"/>
      <c r="BO73" s="158"/>
      <c r="BP73" s="158"/>
      <c r="BQ73" s="158"/>
      <c r="BR73" s="158"/>
      <c r="BS73" s="158"/>
      <c r="BT73" s="158"/>
      <c r="BU73" s="158"/>
      <c r="BV73" s="165"/>
      <c r="BW73" s="165"/>
      <c r="BX73" s="165"/>
      <c r="BY73" s="165"/>
      <c r="BZ73" s="165"/>
      <c r="CA73" s="165"/>
    </row>
    <row r="74" spans="1:79" s="78" customFormat="1" ht="42" customHeight="1" x14ac:dyDescent="0.2">
      <c r="A74" s="76"/>
      <c r="B74" s="80" t="s">
        <v>78</v>
      </c>
      <c r="C74" s="444" t="s">
        <v>980</v>
      </c>
      <c r="D74" s="1052" t="s">
        <v>571</v>
      </c>
      <c r="E74" s="404"/>
      <c r="F74" s="404"/>
      <c r="G74" s="111">
        <v>4</v>
      </c>
      <c r="H74" s="111">
        <f>VLOOKUP(D74,'Anhang Teil 2'!C239:D243,2,)</f>
        <v>0</v>
      </c>
      <c r="I74" s="427"/>
      <c r="J74" s="445" t="s">
        <v>1005</v>
      </c>
      <c r="K74" s="806"/>
      <c r="L74" s="806"/>
      <c r="M74" s="146"/>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09"/>
      <c r="BL74" s="158"/>
      <c r="BM74" s="158"/>
      <c r="BN74" s="158"/>
      <c r="BO74" s="158"/>
      <c r="BP74" s="158"/>
      <c r="BQ74" s="158"/>
      <c r="BR74" s="158"/>
      <c r="BS74" s="158"/>
      <c r="BT74" s="158"/>
      <c r="BU74" s="158"/>
      <c r="BV74" s="165"/>
      <c r="BW74" s="165"/>
      <c r="BX74" s="165"/>
      <c r="BY74" s="165"/>
      <c r="BZ74" s="165"/>
      <c r="CA74" s="165"/>
    </row>
    <row r="75" spans="1:79" s="78" customFormat="1" ht="42" customHeight="1" x14ac:dyDescent="0.2">
      <c r="A75" s="76"/>
      <c r="B75" s="80" t="s">
        <v>79</v>
      </c>
      <c r="C75" s="444" t="s">
        <v>986</v>
      </c>
      <c r="D75" s="1052" t="s">
        <v>571</v>
      </c>
      <c r="E75" s="404"/>
      <c r="F75" s="404"/>
      <c r="G75" s="111">
        <v>3</v>
      </c>
      <c r="H75" s="111">
        <f>VLOOKUP(D75,'Anhang Teil 2'!C244:D248,2,)</f>
        <v>0</v>
      </c>
      <c r="I75" s="427"/>
      <c r="J75" s="445" t="s">
        <v>1006</v>
      </c>
      <c r="K75" s="806"/>
      <c r="L75" s="806"/>
      <c r="M75" s="146"/>
      <c r="N75" s="868"/>
      <c r="O75" s="868"/>
      <c r="P75" s="868"/>
      <c r="Q75" s="868"/>
      <c r="R75" s="868"/>
      <c r="S75" s="868"/>
      <c r="T75" s="868"/>
      <c r="U75" s="868"/>
      <c r="V75" s="868"/>
      <c r="W75" s="868"/>
      <c r="X75" s="868"/>
      <c r="Y75" s="868"/>
      <c r="Z75" s="868"/>
      <c r="AA75" s="868"/>
      <c r="AB75" s="868"/>
      <c r="AC75" s="868"/>
      <c r="AD75" s="868"/>
      <c r="AE75" s="868"/>
      <c r="AF75" s="868"/>
      <c r="AG75" s="868"/>
      <c r="AH75" s="868"/>
      <c r="AI75" s="868"/>
      <c r="AJ75" s="868"/>
      <c r="AK75" s="868"/>
      <c r="AL75" s="868"/>
      <c r="AM75" s="868"/>
      <c r="AN75" s="868"/>
      <c r="AO75" s="868"/>
      <c r="AP75" s="868"/>
      <c r="AQ75" s="868"/>
      <c r="AR75" s="868"/>
      <c r="AS75" s="868"/>
      <c r="AT75" s="868"/>
      <c r="AU75" s="868"/>
      <c r="AV75" s="868"/>
      <c r="AW75" s="868"/>
      <c r="AX75" s="868"/>
      <c r="AY75" s="868"/>
      <c r="AZ75" s="868"/>
      <c r="BA75" s="868"/>
      <c r="BB75" s="868"/>
      <c r="BC75" s="868"/>
      <c r="BD75" s="868"/>
      <c r="BE75" s="868"/>
      <c r="BF75" s="868"/>
      <c r="BG75" s="868"/>
      <c r="BH75" s="868"/>
      <c r="BI75" s="868"/>
      <c r="BJ75" s="868"/>
      <c r="BK75" s="809"/>
      <c r="BL75" s="158"/>
      <c r="BM75" s="158"/>
      <c r="BN75" s="158"/>
      <c r="BO75" s="158"/>
      <c r="BP75" s="158"/>
      <c r="BQ75" s="158"/>
      <c r="BR75" s="158"/>
      <c r="BS75" s="158"/>
      <c r="BT75" s="158"/>
      <c r="BU75" s="158"/>
      <c r="BV75" s="165"/>
      <c r="BW75" s="165"/>
      <c r="BX75" s="165"/>
      <c r="BY75" s="165"/>
      <c r="BZ75" s="165"/>
      <c r="CA75" s="165"/>
    </row>
    <row r="76" spans="1:79" s="78" customFormat="1" ht="42" customHeight="1" x14ac:dyDescent="0.2">
      <c r="A76" s="76"/>
      <c r="B76" s="80" t="s">
        <v>83</v>
      </c>
      <c r="C76" s="444" t="s">
        <v>981</v>
      </c>
      <c r="D76" s="1052" t="s">
        <v>1046</v>
      </c>
      <c r="E76" s="404"/>
      <c r="F76" s="404"/>
      <c r="G76" s="111">
        <v>5</v>
      </c>
      <c r="H76" s="111">
        <f>VLOOKUP(D76,'Anhang Teil 2'!C249:D261,2,)</f>
        <v>2</v>
      </c>
      <c r="I76" s="427"/>
      <c r="J76" s="445" t="s">
        <v>1007</v>
      </c>
      <c r="K76" s="806"/>
      <c r="L76" s="806"/>
      <c r="M76" s="146"/>
      <c r="N76" s="868"/>
      <c r="O76" s="868"/>
      <c r="P76" s="868"/>
      <c r="Q76" s="868"/>
      <c r="R76" s="868"/>
      <c r="S76" s="868"/>
      <c r="T76" s="868"/>
      <c r="U76" s="868"/>
      <c r="V76" s="868"/>
      <c r="W76" s="868"/>
      <c r="X76" s="868"/>
      <c r="Y76" s="868"/>
      <c r="Z76" s="868"/>
      <c r="AA76" s="868"/>
      <c r="AB76" s="868"/>
      <c r="AC76" s="868"/>
      <c r="AD76" s="868"/>
      <c r="AE76" s="868"/>
      <c r="AF76" s="868"/>
      <c r="AG76" s="868"/>
      <c r="AH76" s="868"/>
      <c r="AI76" s="868"/>
      <c r="AJ76" s="868"/>
      <c r="AK76" s="868"/>
      <c r="AL76" s="868"/>
      <c r="AM76" s="868"/>
      <c r="AN76" s="868"/>
      <c r="AO76" s="868"/>
      <c r="AP76" s="868"/>
      <c r="AQ76" s="868"/>
      <c r="AR76" s="868"/>
      <c r="AS76" s="868"/>
      <c r="AT76" s="868"/>
      <c r="AU76" s="868"/>
      <c r="AV76" s="868"/>
      <c r="AW76" s="868"/>
      <c r="AX76" s="868"/>
      <c r="AY76" s="868"/>
      <c r="AZ76" s="868"/>
      <c r="BA76" s="868"/>
      <c r="BB76" s="868"/>
      <c r="BC76" s="868"/>
      <c r="BD76" s="868"/>
      <c r="BE76" s="868"/>
      <c r="BF76" s="868"/>
      <c r="BG76" s="868"/>
      <c r="BH76" s="868"/>
      <c r="BI76" s="868"/>
      <c r="BJ76" s="868"/>
      <c r="BK76" s="809"/>
      <c r="BL76" s="158"/>
      <c r="BM76" s="158"/>
      <c r="BN76" s="158"/>
      <c r="BO76" s="158"/>
      <c r="BP76" s="158"/>
      <c r="BQ76" s="158"/>
      <c r="BR76" s="158"/>
      <c r="BS76" s="158"/>
      <c r="BT76" s="158"/>
      <c r="BU76" s="158"/>
      <c r="BV76" s="165"/>
      <c r="BW76" s="165"/>
      <c r="BX76" s="165"/>
      <c r="BY76" s="165"/>
      <c r="BZ76" s="165"/>
      <c r="CA76" s="165"/>
    </row>
    <row r="77" spans="1:79" s="78" customFormat="1" ht="42" customHeight="1" x14ac:dyDescent="0.2">
      <c r="A77" s="76"/>
      <c r="B77" s="80" t="s">
        <v>84</v>
      </c>
      <c r="C77" s="444" t="s">
        <v>982</v>
      </c>
      <c r="D77" s="1052" t="s">
        <v>571</v>
      </c>
      <c r="E77" s="404"/>
      <c r="F77" s="404"/>
      <c r="G77" s="111">
        <v>2</v>
      </c>
      <c r="H77" s="111">
        <f>VLOOKUP(D77,'Anhang Teil 2'!C262:D265,2,)</f>
        <v>0</v>
      </c>
      <c r="I77" s="427"/>
      <c r="J77" s="445" t="s">
        <v>1008</v>
      </c>
      <c r="K77" s="806"/>
      <c r="L77" s="806"/>
      <c r="M77" s="146"/>
      <c r="N77" s="868"/>
      <c r="O77" s="868"/>
      <c r="P77" s="868"/>
      <c r="Q77" s="868"/>
      <c r="R77" s="868"/>
      <c r="S77" s="868"/>
      <c r="T77" s="868"/>
      <c r="U77" s="868"/>
      <c r="V77" s="868"/>
      <c r="W77" s="868"/>
      <c r="X77" s="868"/>
      <c r="Y77" s="868"/>
      <c r="Z77" s="868"/>
      <c r="AA77" s="868"/>
      <c r="AB77" s="868"/>
      <c r="AC77" s="868"/>
      <c r="AD77" s="868"/>
      <c r="AE77" s="868"/>
      <c r="AF77" s="868"/>
      <c r="AG77" s="868"/>
      <c r="AH77" s="868"/>
      <c r="AI77" s="868"/>
      <c r="AJ77" s="868"/>
      <c r="AK77" s="868"/>
      <c r="AL77" s="868"/>
      <c r="AM77" s="868"/>
      <c r="AN77" s="868"/>
      <c r="AO77" s="868"/>
      <c r="AP77" s="868"/>
      <c r="AQ77" s="868"/>
      <c r="AR77" s="868"/>
      <c r="AS77" s="868"/>
      <c r="AT77" s="868"/>
      <c r="AU77" s="868"/>
      <c r="AV77" s="868"/>
      <c r="AW77" s="868"/>
      <c r="AX77" s="868"/>
      <c r="AY77" s="868"/>
      <c r="AZ77" s="868"/>
      <c r="BA77" s="868"/>
      <c r="BB77" s="868"/>
      <c r="BC77" s="868"/>
      <c r="BD77" s="868"/>
      <c r="BE77" s="868"/>
      <c r="BF77" s="868"/>
      <c r="BG77" s="868"/>
      <c r="BH77" s="868"/>
      <c r="BI77" s="868"/>
      <c r="BJ77" s="868"/>
      <c r="BK77" s="809"/>
      <c r="BL77" s="158"/>
      <c r="BM77" s="158"/>
      <c r="BN77" s="158"/>
      <c r="BO77" s="158"/>
      <c r="BP77" s="158"/>
      <c r="BQ77" s="158"/>
      <c r="BR77" s="158"/>
      <c r="BS77" s="158"/>
      <c r="BT77" s="158"/>
      <c r="BU77" s="158"/>
      <c r="BV77" s="165"/>
      <c r="BW77" s="165"/>
      <c r="BX77" s="165"/>
      <c r="BY77" s="165"/>
      <c r="BZ77" s="165"/>
      <c r="CA77" s="165"/>
    </row>
    <row r="78" spans="1:79" s="78" customFormat="1" ht="51.75" thickBot="1" x14ac:dyDescent="0.25">
      <c r="A78" s="76"/>
      <c r="B78" s="890" t="s">
        <v>85</v>
      </c>
      <c r="C78" s="444" t="s">
        <v>433</v>
      </c>
      <c r="D78" s="1053" t="s">
        <v>434</v>
      </c>
      <c r="E78" s="504"/>
      <c r="F78" s="505"/>
      <c r="G78" s="125"/>
      <c r="H78" s="126"/>
      <c r="I78" s="427"/>
      <c r="J78" s="759" t="s">
        <v>1009</v>
      </c>
      <c r="K78" s="806"/>
      <c r="L78" s="806"/>
      <c r="M78" s="146"/>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c r="BD78" s="868"/>
      <c r="BE78" s="868"/>
      <c r="BF78" s="868"/>
      <c r="BG78" s="868"/>
      <c r="BH78" s="868"/>
      <c r="BI78" s="868"/>
      <c r="BJ78" s="868"/>
      <c r="BK78" s="809"/>
      <c r="BL78" s="158"/>
      <c r="BM78" s="158"/>
      <c r="BN78" s="158"/>
      <c r="BO78" s="158"/>
      <c r="BP78" s="158"/>
      <c r="BQ78" s="158"/>
      <c r="BR78" s="158"/>
      <c r="BS78" s="158"/>
      <c r="BT78" s="158"/>
      <c r="BU78" s="158"/>
      <c r="BV78" s="165"/>
      <c r="BW78" s="165"/>
      <c r="BX78" s="165"/>
      <c r="BY78" s="165"/>
      <c r="BZ78" s="165"/>
      <c r="CA78" s="165"/>
    </row>
    <row r="79" spans="1:79" s="78" customFormat="1" ht="29.25" customHeight="1" thickBot="1" x14ac:dyDescent="0.25">
      <c r="A79" s="76"/>
      <c r="B79" s="891"/>
      <c r="C79" s="421" t="s">
        <v>1827</v>
      </c>
      <c r="D79" s="1056"/>
      <c r="E79" s="404"/>
      <c r="F79" s="404"/>
      <c r="G79" s="111">
        <v>2</v>
      </c>
      <c r="H79" s="111">
        <f>IF(D79="",0,G79)</f>
        <v>0</v>
      </c>
      <c r="I79" s="427"/>
      <c r="J79" s="445"/>
      <c r="K79" s="806"/>
      <c r="L79" s="806"/>
      <c r="M79" s="146"/>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c r="BD79" s="868"/>
      <c r="BE79" s="868"/>
      <c r="BF79" s="868"/>
      <c r="BG79" s="868"/>
      <c r="BH79" s="868"/>
      <c r="BI79" s="868"/>
      <c r="BJ79" s="868"/>
      <c r="BK79" s="809"/>
      <c r="BL79" s="158"/>
      <c r="BM79" s="158"/>
      <c r="BN79" s="158"/>
      <c r="BO79" s="158"/>
      <c r="BP79" s="158"/>
      <c r="BQ79" s="158"/>
      <c r="BR79" s="158"/>
      <c r="BS79" s="158"/>
      <c r="BT79" s="158"/>
      <c r="BU79" s="158"/>
      <c r="BV79" s="165"/>
      <c r="BW79" s="165"/>
      <c r="BX79" s="165"/>
      <c r="BY79" s="165"/>
      <c r="BZ79" s="165"/>
      <c r="CA79" s="165"/>
    </row>
    <row r="80" spans="1:79" s="78" customFormat="1" ht="29.25" customHeight="1" thickBot="1" x14ac:dyDescent="0.25">
      <c r="A80" s="76"/>
      <c r="B80" s="892"/>
      <c r="C80" s="421" t="s">
        <v>436</v>
      </c>
      <c r="D80" s="1056"/>
      <c r="E80" s="404"/>
      <c r="F80" s="404"/>
      <c r="G80" s="111">
        <v>2</v>
      </c>
      <c r="H80" s="111">
        <f>IF(D80="",0,G80)</f>
        <v>0</v>
      </c>
      <c r="I80" s="427"/>
      <c r="J80" s="445"/>
      <c r="K80" s="806"/>
      <c r="L80" s="806"/>
      <c r="M80" s="146"/>
      <c r="N80" s="868"/>
      <c r="O80" s="868"/>
      <c r="P80" s="868"/>
      <c r="Q80" s="868"/>
      <c r="R80" s="868"/>
      <c r="S80" s="868"/>
      <c r="T80" s="868"/>
      <c r="U80" s="868"/>
      <c r="V80" s="868"/>
      <c r="W80" s="868"/>
      <c r="X80" s="868"/>
      <c r="Y80" s="868"/>
      <c r="Z80" s="868"/>
      <c r="AA80" s="868"/>
      <c r="AB80" s="868"/>
      <c r="AC80" s="868"/>
      <c r="AD80" s="868"/>
      <c r="AE80" s="868"/>
      <c r="AF80" s="868"/>
      <c r="AG80" s="868"/>
      <c r="AH80" s="868"/>
      <c r="AI80" s="868"/>
      <c r="AJ80" s="868"/>
      <c r="AK80" s="868"/>
      <c r="AL80" s="868"/>
      <c r="AM80" s="868"/>
      <c r="AN80" s="868"/>
      <c r="AO80" s="868"/>
      <c r="AP80" s="868"/>
      <c r="AQ80" s="868"/>
      <c r="AR80" s="868"/>
      <c r="AS80" s="868"/>
      <c r="AT80" s="868"/>
      <c r="AU80" s="868"/>
      <c r="AV80" s="868"/>
      <c r="AW80" s="868"/>
      <c r="AX80" s="868"/>
      <c r="AY80" s="868"/>
      <c r="AZ80" s="868"/>
      <c r="BA80" s="868"/>
      <c r="BB80" s="868"/>
      <c r="BC80" s="868"/>
      <c r="BD80" s="868"/>
      <c r="BE80" s="868"/>
      <c r="BF80" s="868"/>
      <c r="BG80" s="868"/>
      <c r="BH80" s="868"/>
      <c r="BI80" s="868"/>
      <c r="BJ80" s="868"/>
      <c r="BK80" s="809"/>
      <c r="BL80" s="158"/>
      <c r="BM80" s="158"/>
      <c r="BN80" s="158"/>
      <c r="BO80" s="158"/>
      <c r="BP80" s="158"/>
      <c r="BQ80" s="158"/>
      <c r="BR80" s="158"/>
      <c r="BS80" s="158"/>
      <c r="BT80" s="158"/>
      <c r="BU80" s="158"/>
      <c r="BV80" s="165"/>
      <c r="BW80" s="165"/>
      <c r="BX80" s="165"/>
      <c r="BY80" s="165"/>
      <c r="BZ80" s="165"/>
      <c r="CA80" s="165"/>
    </row>
    <row r="81" spans="1:79" s="78" customFormat="1" ht="51.75" thickBot="1" x14ac:dyDescent="0.25">
      <c r="A81" s="76"/>
      <c r="B81" s="890" t="s">
        <v>86</v>
      </c>
      <c r="C81" s="444" t="s">
        <v>983</v>
      </c>
      <c r="D81" s="1053" t="s">
        <v>434</v>
      </c>
      <c r="E81" s="504"/>
      <c r="F81" s="505"/>
      <c r="G81" s="125"/>
      <c r="H81" s="126"/>
      <c r="I81" s="427"/>
      <c r="J81" s="445" t="s">
        <v>1009</v>
      </c>
      <c r="K81" s="806"/>
      <c r="L81" s="806"/>
      <c r="M81" s="146"/>
      <c r="N81" s="868"/>
      <c r="O81" s="868"/>
      <c r="P81" s="868"/>
      <c r="Q81" s="868"/>
      <c r="R81" s="868"/>
      <c r="S81" s="868"/>
      <c r="T81" s="868"/>
      <c r="U81" s="868"/>
      <c r="V81" s="868"/>
      <c r="W81" s="868"/>
      <c r="X81" s="868"/>
      <c r="Y81" s="868"/>
      <c r="Z81" s="868"/>
      <c r="AA81" s="868"/>
      <c r="AB81" s="868"/>
      <c r="AC81" s="868"/>
      <c r="AD81" s="868"/>
      <c r="AE81" s="868"/>
      <c r="AF81" s="868"/>
      <c r="AG81" s="868"/>
      <c r="AH81" s="868"/>
      <c r="AI81" s="868"/>
      <c r="AJ81" s="868"/>
      <c r="AK81" s="868"/>
      <c r="AL81" s="868"/>
      <c r="AM81" s="868"/>
      <c r="AN81" s="868"/>
      <c r="AO81" s="868"/>
      <c r="AP81" s="868"/>
      <c r="AQ81" s="868"/>
      <c r="AR81" s="868"/>
      <c r="AS81" s="868"/>
      <c r="AT81" s="868"/>
      <c r="AU81" s="868"/>
      <c r="AV81" s="868"/>
      <c r="AW81" s="868"/>
      <c r="AX81" s="868"/>
      <c r="AY81" s="868"/>
      <c r="AZ81" s="868"/>
      <c r="BA81" s="868"/>
      <c r="BB81" s="868"/>
      <c r="BC81" s="868"/>
      <c r="BD81" s="868"/>
      <c r="BE81" s="868"/>
      <c r="BF81" s="868"/>
      <c r="BG81" s="868"/>
      <c r="BH81" s="868"/>
      <c r="BI81" s="868"/>
      <c r="BJ81" s="868"/>
      <c r="BK81" s="809"/>
      <c r="BL81" s="158"/>
      <c r="BM81" s="158"/>
      <c r="BN81" s="158"/>
      <c r="BO81" s="158"/>
      <c r="BP81" s="158"/>
      <c r="BQ81" s="158"/>
      <c r="BR81" s="158"/>
      <c r="BS81" s="158"/>
      <c r="BT81" s="158"/>
      <c r="BU81" s="158"/>
      <c r="BV81" s="165"/>
      <c r="BW81" s="165"/>
      <c r="BX81" s="165"/>
      <c r="BY81" s="165"/>
      <c r="BZ81" s="165"/>
      <c r="CA81" s="165"/>
    </row>
    <row r="82" spans="1:79" s="78" customFormat="1" ht="29.25" customHeight="1" thickBot="1" x14ac:dyDescent="0.25">
      <c r="A82" s="76"/>
      <c r="B82" s="891"/>
      <c r="C82" s="421" t="s">
        <v>1827</v>
      </c>
      <c r="D82" s="1056"/>
      <c r="E82" s="404"/>
      <c r="F82" s="404"/>
      <c r="G82" s="111">
        <v>2</v>
      </c>
      <c r="H82" s="111">
        <f>IF(D82="",0,G82)</f>
        <v>0</v>
      </c>
      <c r="I82" s="427"/>
      <c r="J82" s="445"/>
      <c r="K82" s="806"/>
      <c r="L82" s="806"/>
      <c r="M82" s="146"/>
      <c r="N82" s="868"/>
      <c r="O82" s="868"/>
      <c r="P82" s="868"/>
      <c r="Q82" s="868"/>
      <c r="R82" s="868"/>
      <c r="S82" s="868"/>
      <c r="T82" s="868"/>
      <c r="U82" s="868"/>
      <c r="V82" s="868"/>
      <c r="W82" s="868"/>
      <c r="X82" s="868"/>
      <c r="Y82" s="868"/>
      <c r="Z82" s="868"/>
      <c r="AA82" s="868"/>
      <c r="AB82" s="868"/>
      <c r="AC82" s="868"/>
      <c r="AD82" s="868"/>
      <c r="AE82" s="868"/>
      <c r="AF82" s="868"/>
      <c r="AG82" s="868"/>
      <c r="AH82" s="868"/>
      <c r="AI82" s="868"/>
      <c r="AJ82" s="868"/>
      <c r="AK82" s="868"/>
      <c r="AL82" s="868"/>
      <c r="AM82" s="868"/>
      <c r="AN82" s="868"/>
      <c r="AO82" s="868"/>
      <c r="AP82" s="868"/>
      <c r="AQ82" s="868"/>
      <c r="AR82" s="868"/>
      <c r="AS82" s="868"/>
      <c r="AT82" s="868"/>
      <c r="AU82" s="868"/>
      <c r="AV82" s="868"/>
      <c r="AW82" s="868"/>
      <c r="AX82" s="868"/>
      <c r="AY82" s="868"/>
      <c r="AZ82" s="868"/>
      <c r="BA82" s="868"/>
      <c r="BB82" s="868"/>
      <c r="BC82" s="868"/>
      <c r="BD82" s="868"/>
      <c r="BE82" s="868"/>
      <c r="BF82" s="868"/>
      <c r="BG82" s="868"/>
      <c r="BH82" s="868"/>
      <c r="BI82" s="868"/>
      <c r="BJ82" s="868"/>
      <c r="BK82" s="809"/>
      <c r="BL82" s="158"/>
      <c r="BM82" s="158"/>
      <c r="BN82" s="158"/>
      <c r="BO82" s="158"/>
      <c r="BP82" s="158"/>
      <c r="BQ82" s="158"/>
      <c r="BR82" s="158"/>
      <c r="BS82" s="158"/>
      <c r="BT82" s="158"/>
      <c r="BU82" s="158"/>
      <c r="BV82" s="165"/>
      <c r="BW82" s="165"/>
      <c r="BX82" s="165"/>
      <c r="BY82" s="165"/>
      <c r="BZ82" s="165"/>
      <c r="CA82" s="165"/>
    </row>
    <row r="83" spans="1:79" s="78" customFormat="1" ht="29.25" customHeight="1" thickBot="1" x14ac:dyDescent="0.25">
      <c r="A83" s="76"/>
      <c r="B83" s="892"/>
      <c r="C83" s="421" t="s">
        <v>436</v>
      </c>
      <c r="D83" s="1056"/>
      <c r="E83" s="404"/>
      <c r="F83" s="404"/>
      <c r="G83" s="111">
        <v>2</v>
      </c>
      <c r="H83" s="111">
        <f>IF(D83="",0,G83)</f>
        <v>0</v>
      </c>
      <c r="I83" s="427"/>
      <c r="J83" s="445"/>
      <c r="K83" s="806"/>
      <c r="L83" s="806"/>
      <c r="M83" s="146"/>
      <c r="N83" s="868"/>
      <c r="O83" s="868"/>
      <c r="P83" s="868"/>
      <c r="Q83" s="868"/>
      <c r="R83" s="868"/>
      <c r="S83" s="868"/>
      <c r="T83" s="868"/>
      <c r="U83" s="868"/>
      <c r="V83" s="868"/>
      <c r="W83" s="868"/>
      <c r="X83" s="868"/>
      <c r="Y83" s="868"/>
      <c r="Z83" s="868"/>
      <c r="AA83" s="868"/>
      <c r="AB83" s="868"/>
      <c r="AC83" s="868"/>
      <c r="AD83" s="868"/>
      <c r="AE83" s="868"/>
      <c r="AF83" s="868"/>
      <c r="AG83" s="868"/>
      <c r="AH83" s="868"/>
      <c r="AI83" s="868"/>
      <c r="AJ83" s="868"/>
      <c r="AK83" s="868"/>
      <c r="AL83" s="868"/>
      <c r="AM83" s="868"/>
      <c r="AN83" s="868"/>
      <c r="AO83" s="868"/>
      <c r="AP83" s="868"/>
      <c r="AQ83" s="868"/>
      <c r="AR83" s="868"/>
      <c r="AS83" s="868"/>
      <c r="AT83" s="868"/>
      <c r="AU83" s="868"/>
      <c r="AV83" s="868"/>
      <c r="AW83" s="868"/>
      <c r="AX83" s="868"/>
      <c r="AY83" s="868"/>
      <c r="AZ83" s="868"/>
      <c r="BA83" s="868"/>
      <c r="BB83" s="868"/>
      <c r="BC83" s="868"/>
      <c r="BD83" s="868"/>
      <c r="BE83" s="868"/>
      <c r="BF83" s="868"/>
      <c r="BG83" s="868"/>
      <c r="BH83" s="868"/>
      <c r="BI83" s="868"/>
      <c r="BJ83" s="868"/>
      <c r="BK83" s="809"/>
      <c r="BL83" s="158"/>
      <c r="BM83" s="158"/>
      <c r="BN83" s="158"/>
      <c r="BO83" s="158"/>
      <c r="BP83" s="158"/>
      <c r="BQ83" s="158"/>
      <c r="BR83" s="158"/>
      <c r="BS83" s="158"/>
      <c r="BT83" s="158"/>
      <c r="BU83" s="158"/>
      <c r="BV83" s="165"/>
      <c r="BW83" s="165"/>
      <c r="BX83" s="165"/>
      <c r="BY83" s="165"/>
      <c r="BZ83" s="165"/>
      <c r="CA83" s="165"/>
    </row>
    <row r="84" spans="1:79" s="78" customFormat="1" ht="43.5" customHeight="1" x14ac:dyDescent="0.2">
      <c r="A84" s="76"/>
      <c r="B84" s="80" t="s">
        <v>87</v>
      </c>
      <c r="C84" s="444" t="s">
        <v>984</v>
      </c>
      <c r="D84" s="1052" t="s">
        <v>571</v>
      </c>
      <c r="E84" s="404"/>
      <c r="F84" s="404"/>
      <c r="G84" s="111">
        <v>2</v>
      </c>
      <c r="H84" s="111">
        <f>VLOOKUP(D84,'Anhang Teil 2'!C270:D273,2,)</f>
        <v>0</v>
      </c>
      <c r="I84" s="427"/>
      <c r="J84" s="445" t="s">
        <v>1900</v>
      </c>
      <c r="K84" s="806"/>
      <c r="L84" s="806"/>
      <c r="M84" s="146"/>
      <c r="N84" s="868"/>
      <c r="O84" s="868"/>
      <c r="P84" s="868"/>
      <c r="Q84" s="868"/>
      <c r="R84" s="868"/>
      <c r="S84" s="868"/>
      <c r="T84" s="868"/>
      <c r="U84" s="868"/>
      <c r="V84" s="868"/>
      <c r="W84" s="868"/>
      <c r="X84" s="868"/>
      <c r="Y84" s="868"/>
      <c r="Z84" s="868"/>
      <c r="AA84" s="868"/>
      <c r="AB84" s="868"/>
      <c r="AC84" s="868"/>
      <c r="AD84" s="868"/>
      <c r="AE84" s="868"/>
      <c r="AF84" s="868"/>
      <c r="AG84" s="868"/>
      <c r="AH84" s="868"/>
      <c r="AI84" s="868"/>
      <c r="AJ84" s="868"/>
      <c r="AK84" s="868"/>
      <c r="AL84" s="868"/>
      <c r="AM84" s="868"/>
      <c r="AN84" s="868"/>
      <c r="AO84" s="868"/>
      <c r="AP84" s="868"/>
      <c r="AQ84" s="868"/>
      <c r="AR84" s="868"/>
      <c r="AS84" s="868"/>
      <c r="AT84" s="868"/>
      <c r="AU84" s="868"/>
      <c r="AV84" s="868"/>
      <c r="AW84" s="868"/>
      <c r="AX84" s="868"/>
      <c r="AY84" s="868"/>
      <c r="AZ84" s="868"/>
      <c r="BA84" s="868"/>
      <c r="BB84" s="868"/>
      <c r="BC84" s="868"/>
      <c r="BD84" s="868"/>
      <c r="BE84" s="868"/>
      <c r="BF84" s="868"/>
      <c r="BG84" s="868"/>
      <c r="BH84" s="868"/>
      <c r="BI84" s="868"/>
      <c r="BJ84" s="868"/>
      <c r="BK84" s="809"/>
      <c r="BL84" s="158"/>
      <c r="BM84" s="158"/>
      <c r="BN84" s="158"/>
      <c r="BO84" s="158"/>
      <c r="BP84" s="158"/>
      <c r="BQ84" s="158"/>
      <c r="BR84" s="158"/>
      <c r="BS84" s="158"/>
      <c r="BT84" s="158"/>
      <c r="BU84" s="158"/>
      <c r="BV84" s="165"/>
      <c r="BW84" s="165"/>
      <c r="BX84" s="165"/>
      <c r="BY84" s="165"/>
      <c r="BZ84" s="165"/>
      <c r="CA84" s="165"/>
    </row>
    <row r="85" spans="1:79" s="78" customFormat="1" ht="43.5" customHeight="1" x14ac:dyDescent="0.2">
      <c r="A85" s="76"/>
      <c r="B85" s="80" t="s">
        <v>88</v>
      </c>
      <c r="C85" s="444" t="s">
        <v>1951</v>
      </c>
      <c r="D85" s="1052" t="s">
        <v>571</v>
      </c>
      <c r="E85" s="404"/>
      <c r="F85" s="404"/>
      <c r="G85" s="111">
        <v>2</v>
      </c>
      <c r="H85" s="111">
        <f>VLOOKUP(D85,'Anhang Teil 2'!C274:D277,2,)</f>
        <v>0</v>
      </c>
      <c r="I85" s="427"/>
      <c r="J85" s="445" t="s">
        <v>1010</v>
      </c>
      <c r="K85" s="806"/>
      <c r="L85" s="806"/>
      <c r="M85" s="146"/>
      <c r="N85" s="868"/>
      <c r="O85" s="868"/>
      <c r="P85" s="868"/>
      <c r="Q85" s="868"/>
      <c r="R85" s="868"/>
      <c r="S85" s="868"/>
      <c r="T85" s="868"/>
      <c r="U85" s="868"/>
      <c r="V85" s="868"/>
      <c r="W85" s="868"/>
      <c r="X85" s="868"/>
      <c r="Y85" s="868"/>
      <c r="Z85" s="868"/>
      <c r="AA85" s="868"/>
      <c r="AB85" s="868"/>
      <c r="AC85" s="868"/>
      <c r="AD85" s="868"/>
      <c r="AE85" s="868"/>
      <c r="AF85" s="868"/>
      <c r="AG85" s="868"/>
      <c r="AH85" s="868"/>
      <c r="AI85" s="868"/>
      <c r="AJ85" s="868"/>
      <c r="AK85" s="868"/>
      <c r="AL85" s="868"/>
      <c r="AM85" s="868"/>
      <c r="AN85" s="868"/>
      <c r="AO85" s="868"/>
      <c r="AP85" s="868"/>
      <c r="AQ85" s="868"/>
      <c r="AR85" s="868"/>
      <c r="AS85" s="868"/>
      <c r="AT85" s="868"/>
      <c r="AU85" s="868"/>
      <c r="AV85" s="868"/>
      <c r="AW85" s="868"/>
      <c r="AX85" s="868"/>
      <c r="AY85" s="868"/>
      <c r="AZ85" s="868"/>
      <c r="BA85" s="868"/>
      <c r="BB85" s="868"/>
      <c r="BC85" s="868"/>
      <c r="BD85" s="868"/>
      <c r="BE85" s="868"/>
      <c r="BF85" s="868"/>
      <c r="BG85" s="868"/>
      <c r="BH85" s="868"/>
      <c r="BI85" s="868"/>
      <c r="BJ85" s="868"/>
      <c r="BK85" s="809"/>
      <c r="BL85" s="158"/>
      <c r="BM85" s="158"/>
      <c r="BN85" s="158"/>
      <c r="BO85" s="158"/>
      <c r="BP85" s="158"/>
      <c r="BQ85" s="158"/>
      <c r="BR85" s="158"/>
      <c r="BS85" s="158"/>
      <c r="BT85" s="158"/>
      <c r="BU85" s="158"/>
      <c r="BV85" s="165"/>
      <c r="BW85" s="165"/>
      <c r="BX85" s="165"/>
      <c r="BY85" s="165"/>
      <c r="BZ85" s="165"/>
      <c r="CA85" s="165"/>
    </row>
    <row r="86" spans="1:79" s="78" customFormat="1" ht="12.75" x14ac:dyDescent="0.2">
      <c r="A86" s="76"/>
      <c r="B86" s="76"/>
      <c r="C86" s="454"/>
      <c r="D86" s="1055"/>
      <c r="E86" s="459"/>
      <c r="F86" s="446" t="s">
        <v>35</v>
      </c>
      <c r="G86" s="111">
        <v>55</v>
      </c>
      <c r="H86" s="111">
        <f>SUM(H64:H85)</f>
        <v>4</v>
      </c>
      <c r="I86" s="76"/>
      <c r="J86" s="463"/>
      <c r="K86" s="806"/>
      <c r="L86" s="806"/>
      <c r="M86" s="146"/>
      <c r="N86" s="868"/>
      <c r="O86" s="868"/>
      <c r="P86" s="868"/>
      <c r="Q86" s="868"/>
      <c r="R86" s="868"/>
      <c r="S86" s="868"/>
      <c r="T86" s="868"/>
      <c r="U86" s="868"/>
      <c r="V86" s="868"/>
      <c r="W86" s="868"/>
      <c r="X86" s="868"/>
      <c r="Y86" s="868"/>
      <c r="Z86" s="868"/>
      <c r="AA86" s="868"/>
      <c r="AB86" s="868"/>
      <c r="AC86" s="868"/>
      <c r="AD86" s="868"/>
      <c r="AE86" s="868"/>
      <c r="AF86" s="868"/>
      <c r="AG86" s="868"/>
      <c r="AH86" s="868"/>
      <c r="AI86" s="868"/>
      <c r="AJ86" s="868"/>
      <c r="AK86" s="868"/>
      <c r="AL86" s="868"/>
      <c r="AM86" s="868"/>
      <c r="AN86" s="868"/>
      <c r="AO86" s="868"/>
      <c r="AP86" s="868"/>
      <c r="AQ86" s="868"/>
      <c r="AR86" s="868"/>
      <c r="AS86" s="868"/>
      <c r="AT86" s="868"/>
      <c r="AU86" s="868"/>
      <c r="AV86" s="868"/>
      <c r="AW86" s="868"/>
      <c r="AX86" s="868"/>
      <c r="AY86" s="868"/>
      <c r="AZ86" s="868"/>
      <c r="BA86" s="868"/>
      <c r="BB86" s="868"/>
      <c r="BC86" s="868"/>
      <c r="BD86" s="868"/>
      <c r="BE86" s="868"/>
      <c r="BF86" s="868"/>
      <c r="BG86" s="868"/>
      <c r="BH86" s="868"/>
      <c r="BI86" s="868"/>
      <c r="BJ86" s="868"/>
      <c r="BK86" s="809"/>
      <c r="BL86" s="158"/>
      <c r="BM86" s="158"/>
      <c r="BN86" s="158"/>
      <c r="BO86" s="158"/>
      <c r="BP86" s="158"/>
      <c r="BQ86" s="158"/>
      <c r="BR86" s="158"/>
      <c r="BS86" s="158"/>
      <c r="BT86" s="158"/>
      <c r="BU86" s="158"/>
      <c r="BV86" s="165"/>
      <c r="BW86" s="165"/>
      <c r="BX86" s="165"/>
      <c r="BY86" s="165"/>
      <c r="BZ86" s="165"/>
      <c r="CA86" s="165"/>
    </row>
    <row r="87" spans="1:79" s="78" customFormat="1" ht="12.75" x14ac:dyDescent="0.2">
      <c r="A87" s="76"/>
      <c r="B87" s="76"/>
      <c r="C87" s="454"/>
      <c r="D87" s="1055"/>
      <c r="E87" s="459"/>
      <c r="F87" s="459"/>
      <c r="G87" s="119"/>
      <c r="H87" s="119"/>
      <c r="I87" s="76"/>
      <c r="J87" s="463"/>
      <c r="K87" s="806"/>
      <c r="L87" s="806"/>
      <c r="M87" s="146"/>
      <c r="N87" s="868"/>
      <c r="O87" s="868"/>
      <c r="P87" s="868"/>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868"/>
      <c r="AP87" s="868"/>
      <c r="AQ87" s="868"/>
      <c r="AR87" s="868"/>
      <c r="AS87" s="868"/>
      <c r="AT87" s="868"/>
      <c r="AU87" s="868"/>
      <c r="AV87" s="868"/>
      <c r="AW87" s="868"/>
      <c r="AX87" s="868"/>
      <c r="AY87" s="868"/>
      <c r="AZ87" s="868"/>
      <c r="BA87" s="868"/>
      <c r="BB87" s="868"/>
      <c r="BC87" s="868"/>
      <c r="BD87" s="868"/>
      <c r="BE87" s="868"/>
      <c r="BF87" s="868"/>
      <c r="BG87" s="868"/>
      <c r="BH87" s="868"/>
      <c r="BI87" s="868"/>
      <c r="BJ87" s="868"/>
      <c r="BK87" s="809"/>
      <c r="BL87" s="158"/>
      <c r="BM87" s="158"/>
      <c r="BN87" s="158"/>
      <c r="BO87" s="158"/>
      <c r="BP87" s="158"/>
      <c r="BQ87" s="158"/>
      <c r="BR87" s="158"/>
      <c r="BS87" s="158"/>
      <c r="BT87" s="158"/>
      <c r="BU87" s="158"/>
      <c r="BV87" s="165"/>
      <c r="BW87" s="165"/>
      <c r="BX87" s="165"/>
      <c r="BY87" s="165"/>
      <c r="BZ87" s="165"/>
      <c r="CA87" s="165"/>
    </row>
    <row r="88" spans="1:79" s="78" customFormat="1" ht="12.75" x14ac:dyDescent="0.2">
      <c r="A88" s="76"/>
      <c r="B88" s="76"/>
      <c r="C88" s="454"/>
      <c r="D88" s="1055"/>
      <c r="E88" s="459"/>
      <c r="F88" s="459"/>
      <c r="G88" s="119"/>
      <c r="H88" s="119"/>
      <c r="I88" s="76"/>
      <c r="J88" s="463"/>
      <c r="K88" s="806"/>
      <c r="L88" s="806"/>
      <c r="M88" s="146"/>
      <c r="N88" s="868"/>
      <c r="O88" s="868"/>
      <c r="P88" s="868"/>
      <c r="Q88" s="868"/>
      <c r="R88" s="868"/>
      <c r="S88" s="868"/>
      <c r="T88" s="868"/>
      <c r="U88" s="868"/>
      <c r="V88" s="868"/>
      <c r="W88" s="868"/>
      <c r="X88" s="868"/>
      <c r="Y88" s="868"/>
      <c r="Z88" s="868"/>
      <c r="AA88" s="868"/>
      <c r="AB88" s="868"/>
      <c r="AC88" s="868"/>
      <c r="AD88" s="868"/>
      <c r="AE88" s="868"/>
      <c r="AF88" s="868"/>
      <c r="AG88" s="868"/>
      <c r="AH88" s="868"/>
      <c r="AI88" s="868"/>
      <c r="AJ88" s="868"/>
      <c r="AK88" s="868"/>
      <c r="AL88" s="868"/>
      <c r="AM88" s="868"/>
      <c r="AN88" s="868"/>
      <c r="AO88" s="868"/>
      <c r="AP88" s="868"/>
      <c r="AQ88" s="868"/>
      <c r="AR88" s="868"/>
      <c r="AS88" s="868"/>
      <c r="AT88" s="868"/>
      <c r="AU88" s="868"/>
      <c r="AV88" s="868"/>
      <c r="AW88" s="868"/>
      <c r="AX88" s="868"/>
      <c r="AY88" s="868"/>
      <c r="AZ88" s="868"/>
      <c r="BA88" s="868"/>
      <c r="BB88" s="868"/>
      <c r="BC88" s="868"/>
      <c r="BD88" s="868"/>
      <c r="BE88" s="868"/>
      <c r="BF88" s="868"/>
      <c r="BG88" s="868"/>
      <c r="BH88" s="868"/>
      <c r="BI88" s="868"/>
      <c r="BJ88" s="868"/>
      <c r="BK88" s="809"/>
      <c r="BL88" s="158"/>
      <c r="BM88" s="158"/>
      <c r="BN88" s="158"/>
      <c r="BO88" s="158"/>
      <c r="BP88" s="158"/>
      <c r="BQ88" s="158"/>
      <c r="BR88" s="158"/>
      <c r="BS88" s="158"/>
      <c r="BT88" s="158"/>
      <c r="BU88" s="158"/>
      <c r="BV88" s="165"/>
      <c r="BW88" s="165"/>
      <c r="BX88" s="165"/>
      <c r="BY88" s="165"/>
      <c r="BZ88" s="165"/>
      <c r="CA88" s="165"/>
    </row>
    <row r="89" spans="1:79" s="449" customFormat="1" ht="40.5" customHeight="1" x14ac:dyDescent="0.25">
      <c r="A89" s="454"/>
      <c r="B89" s="448" t="s">
        <v>708</v>
      </c>
      <c r="C89" s="247"/>
      <c r="D89" s="1051"/>
      <c r="E89" s="247"/>
      <c r="F89" s="247"/>
      <c r="G89" s="247"/>
      <c r="H89" s="247"/>
      <c r="I89" s="454"/>
      <c r="J89" s="800"/>
      <c r="K89" s="807"/>
      <c r="L89" s="807"/>
      <c r="M89" s="869"/>
      <c r="N89" s="876"/>
      <c r="O89" s="876"/>
      <c r="P89" s="876"/>
      <c r="Q89" s="876"/>
      <c r="R89" s="876"/>
      <c r="S89" s="876"/>
      <c r="T89" s="876"/>
      <c r="U89" s="876"/>
      <c r="V89" s="876"/>
      <c r="W89" s="876"/>
      <c r="X89" s="876"/>
      <c r="Y89" s="876"/>
      <c r="Z89" s="876"/>
      <c r="AA89" s="876"/>
      <c r="AB89" s="876"/>
      <c r="AC89" s="87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c r="BA89" s="876"/>
      <c r="BB89" s="876"/>
      <c r="BC89" s="876"/>
      <c r="BD89" s="876"/>
      <c r="BE89" s="876"/>
      <c r="BF89" s="876"/>
      <c r="BG89" s="876"/>
      <c r="BH89" s="876"/>
      <c r="BI89" s="876"/>
      <c r="BJ89" s="876"/>
      <c r="BK89" s="877"/>
      <c r="BL89" s="870"/>
      <c r="BM89" s="870"/>
      <c r="BN89" s="870"/>
      <c r="BO89" s="870"/>
      <c r="BP89" s="870"/>
      <c r="BQ89" s="870"/>
      <c r="BR89" s="870"/>
      <c r="BS89" s="870"/>
      <c r="BT89" s="870"/>
      <c r="BU89" s="870"/>
      <c r="BV89" s="871"/>
      <c r="BW89" s="871"/>
      <c r="BX89" s="871"/>
      <c r="BY89" s="871"/>
      <c r="BZ89" s="871"/>
      <c r="CA89" s="871"/>
    </row>
    <row r="90" spans="1:79" s="449" customFormat="1" ht="40.5" customHeight="1" x14ac:dyDescent="0.25">
      <c r="A90" s="454"/>
      <c r="B90" s="448" t="s">
        <v>552</v>
      </c>
      <c r="C90" s="448" t="s">
        <v>553</v>
      </c>
      <c r="D90" s="1072" t="s">
        <v>554</v>
      </c>
      <c r="E90" s="529" t="s">
        <v>555</v>
      </c>
      <c r="F90" s="529" t="s">
        <v>556</v>
      </c>
      <c r="G90" s="797" t="s">
        <v>416</v>
      </c>
      <c r="H90" s="797" t="s">
        <v>420</v>
      </c>
      <c r="I90" s="529" t="s">
        <v>557</v>
      </c>
      <c r="J90" s="448" t="s">
        <v>422</v>
      </c>
      <c r="K90" s="807"/>
      <c r="L90" s="807"/>
      <c r="M90" s="869"/>
      <c r="N90" s="876"/>
      <c r="O90" s="876"/>
      <c r="P90" s="876"/>
      <c r="Q90" s="876"/>
      <c r="R90" s="876"/>
      <c r="S90" s="876"/>
      <c r="T90" s="876"/>
      <c r="U90" s="876"/>
      <c r="V90" s="876"/>
      <c r="W90" s="876"/>
      <c r="X90" s="876"/>
      <c r="Y90" s="876"/>
      <c r="Z90" s="876"/>
      <c r="AA90" s="876"/>
      <c r="AB90" s="876"/>
      <c r="AC90" s="876"/>
      <c r="AD90" s="876"/>
      <c r="AE90" s="876"/>
      <c r="AF90" s="876"/>
      <c r="AG90" s="876"/>
      <c r="AH90" s="876"/>
      <c r="AI90" s="876"/>
      <c r="AJ90" s="876"/>
      <c r="AK90" s="876"/>
      <c r="AL90" s="876"/>
      <c r="AM90" s="876"/>
      <c r="AN90" s="876"/>
      <c r="AO90" s="876"/>
      <c r="AP90" s="876"/>
      <c r="AQ90" s="876"/>
      <c r="AR90" s="876"/>
      <c r="AS90" s="876"/>
      <c r="AT90" s="876"/>
      <c r="AU90" s="876"/>
      <c r="AV90" s="876"/>
      <c r="AW90" s="876"/>
      <c r="AX90" s="876"/>
      <c r="AY90" s="876"/>
      <c r="AZ90" s="876"/>
      <c r="BA90" s="876"/>
      <c r="BB90" s="876"/>
      <c r="BC90" s="876"/>
      <c r="BD90" s="876"/>
      <c r="BE90" s="876"/>
      <c r="BF90" s="876"/>
      <c r="BG90" s="876"/>
      <c r="BH90" s="876"/>
      <c r="BI90" s="876"/>
      <c r="BJ90" s="876"/>
      <c r="BK90" s="877"/>
      <c r="BL90" s="870"/>
      <c r="BM90" s="870"/>
      <c r="BN90" s="870"/>
      <c r="BO90" s="870"/>
      <c r="BP90" s="870"/>
      <c r="BQ90" s="870"/>
      <c r="BR90" s="870"/>
      <c r="BS90" s="870"/>
      <c r="BT90" s="870"/>
      <c r="BU90" s="870"/>
      <c r="BV90" s="871"/>
      <c r="BW90" s="871"/>
      <c r="BX90" s="871"/>
      <c r="BY90" s="871"/>
      <c r="BZ90" s="871"/>
      <c r="CA90" s="871"/>
    </row>
    <row r="91" spans="1:79" s="78" customFormat="1" ht="41.25" customHeight="1" x14ac:dyDescent="0.2">
      <c r="A91" s="76"/>
      <c r="B91" s="235" t="s">
        <v>89</v>
      </c>
      <c r="C91" s="444" t="s">
        <v>1018</v>
      </c>
      <c r="D91" s="1052" t="s">
        <v>571</v>
      </c>
      <c r="E91" s="404"/>
      <c r="F91" s="404"/>
      <c r="G91" s="111">
        <v>4</v>
      </c>
      <c r="H91" s="111">
        <f>VLOOKUP(D91,'Anhang Teil 2'!C280:D284,2,)</f>
        <v>0</v>
      </c>
      <c r="I91" s="427"/>
      <c r="J91" s="445" t="s">
        <v>1003</v>
      </c>
      <c r="K91" s="806"/>
      <c r="L91" s="806"/>
      <c r="M91" s="146"/>
      <c r="N91" s="868"/>
      <c r="O91" s="868"/>
      <c r="P91" s="868"/>
      <c r="Q91" s="868"/>
      <c r="R91" s="868"/>
      <c r="S91" s="868"/>
      <c r="T91" s="868"/>
      <c r="U91" s="868"/>
      <c r="V91" s="868"/>
      <c r="W91" s="868"/>
      <c r="X91" s="868"/>
      <c r="Y91" s="868"/>
      <c r="Z91" s="868"/>
      <c r="AA91" s="868"/>
      <c r="AB91" s="868"/>
      <c r="AC91" s="868"/>
      <c r="AD91" s="868"/>
      <c r="AE91" s="868"/>
      <c r="AF91" s="868"/>
      <c r="AG91" s="868"/>
      <c r="AH91" s="868"/>
      <c r="AI91" s="868"/>
      <c r="AJ91" s="868"/>
      <c r="AK91" s="868"/>
      <c r="AL91" s="868"/>
      <c r="AM91" s="868"/>
      <c r="AN91" s="868"/>
      <c r="AO91" s="868"/>
      <c r="AP91" s="868"/>
      <c r="AQ91" s="868"/>
      <c r="AR91" s="868"/>
      <c r="AS91" s="868"/>
      <c r="AT91" s="868"/>
      <c r="AU91" s="868"/>
      <c r="AV91" s="868"/>
      <c r="AW91" s="868"/>
      <c r="AX91" s="868"/>
      <c r="AY91" s="868"/>
      <c r="AZ91" s="868"/>
      <c r="BA91" s="868"/>
      <c r="BB91" s="868"/>
      <c r="BC91" s="868"/>
      <c r="BD91" s="868"/>
      <c r="BE91" s="868"/>
      <c r="BF91" s="868"/>
      <c r="BG91" s="868"/>
      <c r="BH91" s="868"/>
      <c r="BI91" s="868"/>
      <c r="BJ91" s="868"/>
      <c r="BK91" s="809"/>
      <c r="BL91" s="158"/>
      <c r="BM91" s="158"/>
      <c r="BN91" s="158"/>
      <c r="BO91" s="158"/>
      <c r="BP91" s="158"/>
      <c r="BQ91" s="158"/>
      <c r="BR91" s="158"/>
      <c r="BS91" s="158"/>
      <c r="BT91" s="158"/>
      <c r="BU91" s="158"/>
      <c r="BV91" s="165"/>
      <c r="BW91" s="165"/>
      <c r="BX91" s="165"/>
      <c r="BY91" s="165"/>
      <c r="BZ91" s="165"/>
      <c r="CA91" s="165"/>
    </row>
    <row r="92" spans="1:79" s="78" customFormat="1" ht="41.25" customHeight="1" x14ac:dyDescent="0.2">
      <c r="A92" s="76"/>
      <c r="B92" s="235" t="s">
        <v>90</v>
      </c>
      <c r="C92" s="444" t="s">
        <v>1019</v>
      </c>
      <c r="D92" s="1052" t="s">
        <v>571</v>
      </c>
      <c r="E92" s="404"/>
      <c r="F92" s="404"/>
      <c r="G92" s="111">
        <v>4</v>
      </c>
      <c r="H92" s="111">
        <f>VLOOKUP(D92,'Anhang Teil 2'!C285:D288,2,)</f>
        <v>0</v>
      </c>
      <c r="I92" s="427"/>
      <c r="J92" s="445" t="s">
        <v>1931</v>
      </c>
      <c r="K92" s="806"/>
      <c r="L92" s="806"/>
      <c r="M92" s="146"/>
      <c r="N92" s="868"/>
      <c r="O92" s="868"/>
      <c r="P92" s="868"/>
      <c r="Q92" s="868"/>
      <c r="R92" s="868"/>
      <c r="S92" s="868"/>
      <c r="T92" s="868"/>
      <c r="U92" s="868"/>
      <c r="V92" s="868"/>
      <c r="W92" s="868"/>
      <c r="X92" s="868"/>
      <c r="Y92" s="868"/>
      <c r="Z92" s="868"/>
      <c r="AA92" s="868"/>
      <c r="AB92" s="868"/>
      <c r="AC92" s="868"/>
      <c r="AD92" s="868"/>
      <c r="AE92" s="868"/>
      <c r="AF92" s="868"/>
      <c r="AG92" s="868"/>
      <c r="AH92" s="868"/>
      <c r="AI92" s="868"/>
      <c r="AJ92" s="868"/>
      <c r="AK92" s="868"/>
      <c r="AL92" s="868"/>
      <c r="AM92" s="868"/>
      <c r="AN92" s="868"/>
      <c r="AO92" s="868"/>
      <c r="AP92" s="868"/>
      <c r="AQ92" s="868"/>
      <c r="AR92" s="868"/>
      <c r="AS92" s="868"/>
      <c r="AT92" s="868"/>
      <c r="AU92" s="868"/>
      <c r="AV92" s="868"/>
      <c r="AW92" s="868"/>
      <c r="AX92" s="868"/>
      <c r="AY92" s="868"/>
      <c r="AZ92" s="868"/>
      <c r="BA92" s="868"/>
      <c r="BB92" s="868"/>
      <c r="BC92" s="868"/>
      <c r="BD92" s="868"/>
      <c r="BE92" s="868"/>
      <c r="BF92" s="868"/>
      <c r="BG92" s="868"/>
      <c r="BH92" s="868"/>
      <c r="BI92" s="868"/>
      <c r="BJ92" s="868"/>
      <c r="BK92" s="809"/>
      <c r="BL92" s="158"/>
      <c r="BM92" s="158"/>
      <c r="BN92" s="158"/>
      <c r="BO92" s="158"/>
      <c r="BP92" s="158"/>
      <c r="BQ92" s="158"/>
      <c r="BR92" s="158"/>
      <c r="BS92" s="158"/>
      <c r="BT92" s="158"/>
      <c r="BU92" s="158"/>
      <c r="BV92" s="165"/>
      <c r="BW92" s="165"/>
      <c r="BX92" s="165"/>
      <c r="BY92" s="165"/>
      <c r="BZ92" s="165"/>
      <c r="CA92" s="165"/>
    </row>
    <row r="93" spans="1:79" s="78" customFormat="1" ht="56.25" customHeight="1" x14ac:dyDescent="0.2">
      <c r="A93" s="76"/>
      <c r="B93" s="235" t="s">
        <v>91</v>
      </c>
      <c r="C93" s="444" t="s">
        <v>1020</v>
      </c>
      <c r="D93" s="1052" t="s">
        <v>571</v>
      </c>
      <c r="E93" s="404"/>
      <c r="F93" s="404"/>
      <c r="G93" s="111">
        <v>2</v>
      </c>
      <c r="H93" s="111">
        <f>VLOOKUP(D93,'Anhang Teil 2'!C289:D292,2,)</f>
        <v>0</v>
      </c>
      <c r="I93" s="427"/>
      <c r="J93" s="445" t="s">
        <v>1011</v>
      </c>
      <c r="K93" s="806"/>
      <c r="L93" s="806"/>
      <c r="M93" s="146"/>
      <c r="N93" s="868"/>
      <c r="O93" s="868"/>
      <c r="P93" s="868"/>
      <c r="Q93" s="868"/>
      <c r="R93" s="868"/>
      <c r="S93" s="868"/>
      <c r="T93" s="868"/>
      <c r="U93" s="868"/>
      <c r="V93" s="868"/>
      <c r="W93" s="868"/>
      <c r="X93" s="868"/>
      <c r="Y93" s="868"/>
      <c r="Z93" s="868"/>
      <c r="AA93" s="868"/>
      <c r="AB93" s="868"/>
      <c r="AC93" s="868"/>
      <c r="AD93" s="868"/>
      <c r="AE93" s="868"/>
      <c r="AF93" s="868"/>
      <c r="AG93" s="868"/>
      <c r="AH93" s="868"/>
      <c r="AI93" s="868"/>
      <c r="AJ93" s="868"/>
      <c r="AK93" s="868"/>
      <c r="AL93" s="868"/>
      <c r="AM93" s="868"/>
      <c r="AN93" s="868"/>
      <c r="AO93" s="868"/>
      <c r="AP93" s="868"/>
      <c r="AQ93" s="868"/>
      <c r="AR93" s="868"/>
      <c r="AS93" s="868"/>
      <c r="AT93" s="868"/>
      <c r="AU93" s="868"/>
      <c r="AV93" s="868"/>
      <c r="AW93" s="868"/>
      <c r="AX93" s="868"/>
      <c r="AY93" s="868"/>
      <c r="AZ93" s="868"/>
      <c r="BA93" s="868"/>
      <c r="BB93" s="868"/>
      <c r="BC93" s="868"/>
      <c r="BD93" s="868"/>
      <c r="BE93" s="868"/>
      <c r="BF93" s="868"/>
      <c r="BG93" s="868"/>
      <c r="BH93" s="868"/>
      <c r="BI93" s="868"/>
      <c r="BJ93" s="868"/>
      <c r="BK93" s="809"/>
      <c r="BL93" s="158"/>
      <c r="BM93" s="158"/>
      <c r="BN93" s="158"/>
      <c r="BO93" s="158"/>
      <c r="BP93" s="158"/>
      <c r="BQ93" s="158"/>
      <c r="BR93" s="158"/>
      <c r="BS93" s="158"/>
      <c r="BT93" s="158"/>
      <c r="BU93" s="158"/>
      <c r="BV93" s="165"/>
      <c r="BW93" s="165"/>
      <c r="BX93" s="165"/>
      <c r="BY93" s="165"/>
      <c r="BZ93" s="165"/>
      <c r="CA93" s="165"/>
    </row>
    <row r="94" spans="1:79" s="78" customFormat="1" ht="41.25" customHeight="1" x14ac:dyDescent="0.2">
      <c r="A94" s="76"/>
      <c r="B94" s="235" t="s">
        <v>92</v>
      </c>
      <c r="C94" s="444" t="s">
        <v>1021</v>
      </c>
      <c r="D94" s="1052" t="s">
        <v>571</v>
      </c>
      <c r="E94" s="404"/>
      <c r="F94" s="404"/>
      <c r="G94" s="111">
        <v>2</v>
      </c>
      <c r="H94" s="111">
        <f>VLOOKUP(D94,'Anhang Teil 2'!C293:D296,2,)</f>
        <v>0</v>
      </c>
      <c r="I94" s="427"/>
      <c r="J94" s="445" t="s">
        <v>1012</v>
      </c>
      <c r="K94" s="806"/>
      <c r="L94" s="806"/>
      <c r="M94" s="146"/>
      <c r="N94" s="868"/>
      <c r="O94" s="868"/>
      <c r="P94" s="868"/>
      <c r="Q94" s="868"/>
      <c r="R94" s="868"/>
      <c r="S94" s="868"/>
      <c r="T94" s="868"/>
      <c r="U94" s="868"/>
      <c r="V94" s="868"/>
      <c r="W94" s="868"/>
      <c r="X94" s="868"/>
      <c r="Y94" s="868"/>
      <c r="Z94" s="868"/>
      <c r="AA94" s="868"/>
      <c r="AB94" s="868"/>
      <c r="AC94" s="868"/>
      <c r="AD94" s="868"/>
      <c r="AE94" s="868"/>
      <c r="AF94" s="868"/>
      <c r="AG94" s="868"/>
      <c r="AH94" s="868"/>
      <c r="AI94" s="868"/>
      <c r="AJ94" s="868"/>
      <c r="AK94" s="868"/>
      <c r="AL94" s="868"/>
      <c r="AM94" s="868"/>
      <c r="AN94" s="868"/>
      <c r="AO94" s="868"/>
      <c r="AP94" s="868"/>
      <c r="AQ94" s="868"/>
      <c r="AR94" s="868"/>
      <c r="AS94" s="868"/>
      <c r="AT94" s="868"/>
      <c r="AU94" s="868"/>
      <c r="AV94" s="868"/>
      <c r="AW94" s="868"/>
      <c r="AX94" s="868"/>
      <c r="AY94" s="868"/>
      <c r="AZ94" s="868"/>
      <c r="BA94" s="868"/>
      <c r="BB94" s="868"/>
      <c r="BC94" s="868"/>
      <c r="BD94" s="868"/>
      <c r="BE94" s="868"/>
      <c r="BF94" s="868"/>
      <c r="BG94" s="868"/>
      <c r="BH94" s="868"/>
      <c r="BI94" s="868"/>
      <c r="BJ94" s="868"/>
      <c r="BK94" s="809"/>
      <c r="BL94" s="158"/>
      <c r="BM94" s="158"/>
      <c r="BN94" s="158"/>
      <c r="BO94" s="158"/>
      <c r="BP94" s="158"/>
      <c r="BQ94" s="158"/>
      <c r="BR94" s="158"/>
      <c r="BS94" s="158"/>
      <c r="BT94" s="158"/>
      <c r="BU94" s="158"/>
      <c r="BV94" s="165"/>
      <c r="BW94" s="165"/>
      <c r="BX94" s="165"/>
      <c r="BY94" s="165"/>
      <c r="BZ94" s="165"/>
      <c r="CA94" s="165"/>
    </row>
    <row r="95" spans="1:79" s="78" customFormat="1" ht="41.25" customHeight="1" x14ac:dyDescent="0.2">
      <c r="A95" s="76"/>
      <c r="B95" s="236" t="s">
        <v>93</v>
      </c>
      <c r="C95" s="444" t="s">
        <v>1022</v>
      </c>
      <c r="D95" s="1052" t="s">
        <v>571</v>
      </c>
      <c r="E95" s="404"/>
      <c r="F95" s="404"/>
      <c r="G95" s="111">
        <v>4</v>
      </c>
      <c r="H95" s="111">
        <f>VLOOKUP(D95,'Anhang Teil 2'!C297:D303,2,)</f>
        <v>0</v>
      </c>
      <c r="I95" s="427"/>
      <c r="J95" s="445" t="s">
        <v>1013</v>
      </c>
      <c r="K95" s="806"/>
      <c r="L95" s="806"/>
      <c r="M95" s="146"/>
      <c r="N95" s="868"/>
      <c r="O95" s="868"/>
      <c r="P95" s="868"/>
      <c r="Q95" s="868"/>
      <c r="R95" s="868"/>
      <c r="S95" s="868"/>
      <c r="T95" s="868"/>
      <c r="U95" s="868"/>
      <c r="V95" s="868"/>
      <c r="W95" s="868"/>
      <c r="X95" s="868"/>
      <c r="Y95" s="868"/>
      <c r="Z95" s="868"/>
      <c r="AA95" s="868"/>
      <c r="AB95" s="868"/>
      <c r="AC95" s="868"/>
      <c r="AD95" s="868"/>
      <c r="AE95" s="868"/>
      <c r="AF95" s="868"/>
      <c r="AG95" s="868"/>
      <c r="AH95" s="868"/>
      <c r="AI95" s="868"/>
      <c r="AJ95" s="868"/>
      <c r="AK95" s="868"/>
      <c r="AL95" s="868"/>
      <c r="AM95" s="868"/>
      <c r="AN95" s="868"/>
      <c r="AO95" s="868"/>
      <c r="AP95" s="868"/>
      <c r="AQ95" s="868"/>
      <c r="AR95" s="868"/>
      <c r="AS95" s="868"/>
      <c r="AT95" s="868"/>
      <c r="AU95" s="868"/>
      <c r="AV95" s="868"/>
      <c r="AW95" s="868"/>
      <c r="AX95" s="868"/>
      <c r="AY95" s="868"/>
      <c r="AZ95" s="868"/>
      <c r="BA95" s="868"/>
      <c r="BB95" s="868"/>
      <c r="BC95" s="868"/>
      <c r="BD95" s="868"/>
      <c r="BE95" s="868"/>
      <c r="BF95" s="868"/>
      <c r="BG95" s="868"/>
      <c r="BH95" s="868"/>
      <c r="BI95" s="868"/>
      <c r="BJ95" s="868"/>
      <c r="BK95" s="809"/>
      <c r="BL95" s="158"/>
      <c r="BM95" s="158"/>
      <c r="BN95" s="158"/>
      <c r="BO95" s="158"/>
      <c r="BP95" s="158"/>
      <c r="BQ95" s="158"/>
      <c r="BR95" s="158"/>
      <c r="BS95" s="158"/>
      <c r="BT95" s="158"/>
      <c r="BU95" s="158"/>
      <c r="BV95" s="165"/>
      <c r="BW95" s="165"/>
      <c r="BX95" s="165"/>
      <c r="BY95" s="165"/>
      <c r="BZ95" s="165"/>
      <c r="CA95" s="165"/>
    </row>
    <row r="96" spans="1:79" s="78" customFormat="1" ht="41.25" customHeight="1" x14ac:dyDescent="0.2">
      <c r="A96" s="76"/>
      <c r="B96" s="235" t="s">
        <v>94</v>
      </c>
      <c r="C96" s="444" t="s">
        <v>1023</v>
      </c>
      <c r="D96" s="1052" t="s">
        <v>571</v>
      </c>
      <c r="E96" s="404"/>
      <c r="F96" s="404"/>
      <c r="G96" s="111">
        <v>2</v>
      </c>
      <c r="H96" s="111">
        <f>VLOOKUP(D96,'Anhang Teil 2'!C304:D308,2,)</f>
        <v>0</v>
      </c>
      <c r="I96" s="427"/>
      <c r="J96" s="445" t="s">
        <v>1901</v>
      </c>
      <c r="K96" s="806"/>
      <c r="L96" s="806"/>
      <c r="M96" s="146"/>
      <c r="N96" s="868"/>
      <c r="O96" s="868"/>
      <c r="P96" s="868"/>
      <c r="Q96" s="868"/>
      <c r="R96" s="868"/>
      <c r="S96" s="868"/>
      <c r="T96" s="868"/>
      <c r="U96" s="868"/>
      <c r="V96" s="868"/>
      <c r="W96" s="868"/>
      <c r="X96" s="868"/>
      <c r="Y96" s="868"/>
      <c r="Z96" s="868"/>
      <c r="AA96" s="868"/>
      <c r="AB96" s="868"/>
      <c r="AC96" s="868"/>
      <c r="AD96" s="868"/>
      <c r="AE96" s="868"/>
      <c r="AF96" s="868"/>
      <c r="AG96" s="868"/>
      <c r="AH96" s="868"/>
      <c r="AI96" s="868"/>
      <c r="AJ96" s="868"/>
      <c r="AK96" s="868"/>
      <c r="AL96" s="868"/>
      <c r="AM96" s="868"/>
      <c r="AN96" s="868"/>
      <c r="AO96" s="868"/>
      <c r="AP96" s="868"/>
      <c r="AQ96" s="868"/>
      <c r="AR96" s="868"/>
      <c r="AS96" s="868"/>
      <c r="AT96" s="868"/>
      <c r="AU96" s="868"/>
      <c r="AV96" s="868"/>
      <c r="AW96" s="868"/>
      <c r="AX96" s="868"/>
      <c r="AY96" s="868"/>
      <c r="AZ96" s="868"/>
      <c r="BA96" s="868"/>
      <c r="BB96" s="868"/>
      <c r="BC96" s="868"/>
      <c r="BD96" s="868"/>
      <c r="BE96" s="868"/>
      <c r="BF96" s="868"/>
      <c r="BG96" s="868"/>
      <c r="BH96" s="868"/>
      <c r="BI96" s="868"/>
      <c r="BJ96" s="868"/>
      <c r="BK96" s="809"/>
      <c r="BL96" s="158"/>
      <c r="BM96" s="158"/>
      <c r="BN96" s="158"/>
      <c r="BO96" s="158"/>
      <c r="BP96" s="158"/>
      <c r="BQ96" s="158"/>
      <c r="BR96" s="158"/>
      <c r="BS96" s="158"/>
      <c r="BT96" s="158"/>
      <c r="BU96" s="158"/>
      <c r="BV96" s="165"/>
      <c r="BW96" s="165"/>
      <c r="BX96" s="165"/>
      <c r="BY96" s="165"/>
      <c r="BZ96" s="165"/>
      <c r="CA96" s="165"/>
    </row>
    <row r="97" spans="1:79" s="78" customFormat="1" ht="51" x14ac:dyDescent="0.2">
      <c r="A97" s="76"/>
      <c r="B97" s="235" t="s">
        <v>95</v>
      </c>
      <c r="C97" s="444" t="s">
        <v>1835</v>
      </c>
      <c r="D97" s="1052" t="s">
        <v>571</v>
      </c>
      <c r="E97" s="404"/>
      <c r="F97" s="404"/>
      <c r="G97" s="111">
        <v>4</v>
      </c>
      <c r="H97" s="111">
        <f>VLOOKUP(D97,'Anhang Teil 2'!C309:D313,2,)</f>
        <v>0</v>
      </c>
      <c r="I97" s="427"/>
      <c r="J97" s="445" t="s">
        <v>1014</v>
      </c>
      <c r="K97" s="806"/>
      <c r="L97" s="806"/>
      <c r="M97" s="146"/>
      <c r="N97" s="868"/>
      <c r="O97" s="868"/>
      <c r="P97" s="868"/>
      <c r="Q97" s="868"/>
      <c r="R97" s="868"/>
      <c r="S97" s="868"/>
      <c r="T97" s="868"/>
      <c r="U97" s="868"/>
      <c r="V97" s="868"/>
      <c r="W97" s="868"/>
      <c r="X97" s="868"/>
      <c r="Y97" s="868"/>
      <c r="Z97" s="868"/>
      <c r="AA97" s="868"/>
      <c r="AB97" s="868"/>
      <c r="AC97" s="868"/>
      <c r="AD97" s="868"/>
      <c r="AE97" s="868"/>
      <c r="AF97" s="868"/>
      <c r="AG97" s="868"/>
      <c r="AH97" s="868"/>
      <c r="AI97" s="868"/>
      <c r="AJ97" s="868"/>
      <c r="AK97" s="868"/>
      <c r="AL97" s="868"/>
      <c r="AM97" s="868"/>
      <c r="AN97" s="868"/>
      <c r="AO97" s="868"/>
      <c r="AP97" s="868"/>
      <c r="AQ97" s="868"/>
      <c r="AR97" s="868"/>
      <c r="AS97" s="868"/>
      <c r="AT97" s="868"/>
      <c r="AU97" s="868"/>
      <c r="AV97" s="868"/>
      <c r="AW97" s="868"/>
      <c r="AX97" s="868"/>
      <c r="AY97" s="868"/>
      <c r="AZ97" s="868"/>
      <c r="BA97" s="868"/>
      <c r="BB97" s="868"/>
      <c r="BC97" s="868"/>
      <c r="BD97" s="868"/>
      <c r="BE97" s="868"/>
      <c r="BF97" s="868"/>
      <c r="BG97" s="868"/>
      <c r="BH97" s="868"/>
      <c r="BI97" s="868"/>
      <c r="BJ97" s="868"/>
      <c r="BK97" s="809"/>
      <c r="BL97" s="158"/>
      <c r="BM97" s="158"/>
      <c r="BN97" s="158"/>
      <c r="BO97" s="158"/>
      <c r="BP97" s="158"/>
      <c r="BQ97" s="158"/>
      <c r="BR97" s="158"/>
      <c r="BS97" s="158"/>
      <c r="BT97" s="158"/>
      <c r="BU97" s="158"/>
      <c r="BV97" s="165"/>
      <c r="BW97" s="165"/>
      <c r="BX97" s="165"/>
      <c r="BY97" s="165"/>
      <c r="BZ97" s="165"/>
      <c r="CA97" s="165"/>
    </row>
    <row r="98" spans="1:79" s="78" customFormat="1" ht="41.25" customHeight="1" x14ac:dyDescent="0.2">
      <c r="A98" s="76"/>
      <c r="B98" s="235" t="s">
        <v>96</v>
      </c>
      <c r="C98" s="444" t="s">
        <v>1024</v>
      </c>
      <c r="D98" s="1052" t="s">
        <v>571</v>
      </c>
      <c r="E98" s="404"/>
      <c r="F98" s="404"/>
      <c r="G98" s="111">
        <v>2</v>
      </c>
      <c r="H98" s="111">
        <f>VLOOKUP(D98,'Anhang Teil 2'!C314:D317,2,)</f>
        <v>0</v>
      </c>
      <c r="I98" s="427"/>
      <c r="J98" s="445" t="s">
        <v>1902</v>
      </c>
      <c r="K98" s="806"/>
      <c r="L98" s="806"/>
      <c r="M98" s="146"/>
      <c r="N98" s="868"/>
      <c r="O98" s="868"/>
      <c r="P98" s="868"/>
      <c r="Q98" s="868"/>
      <c r="R98" s="868"/>
      <c r="S98" s="868"/>
      <c r="T98" s="868"/>
      <c r="U98" s="868"/>
      <c r="V98" s="868"/>
      <c r="W98" s="868"/>
      <c r="X98" s="868"/>
      <c r="Y98" s="868"/>
      <c r="Z98" s="868"/>
      <c r="AA98" s="868"/>
      <c r="AB98" s="868"/>
      <c r="AC98" s="868"/>
      <c r="AD98" s="868"/>
      <c r="AE98" s="868"/>
      <c r="AF98" s="868"/>
      <c r="AG98" s="868"/>
      <c r="AH98" s="868"/>
      <c r="AI98" s="868"/>
      <c r="AJ98" s="868"/>
      <c r="AK98" s="868"/>
      <c r="AL98" s="868"/>
      <c r="AM98" s="868"/>
      <c r="AN98" s="868"/>
      <c r="AO98" s="868"/>
      <c r="AP98" s="868"/>
      <c r="AQ98" s="868"/>
      <c r="AR98" s="868"/>
      <c r="AS98" s="868"/>
      <c r="AT98" s="868"/>
      <c r="AU98" s="868"/>
      <c r="AV98" s="868"/>
      <c r="AW98" s="868"/>
      <c r="AX98" s="868"/>
      <c r="AY98" s="868"/>
      <c r="AZ98" s="868"/>
      <c r="BA98" s="868"/>
      <c r="BB98" s="868"/>
      <c r="BC98" s="868"/>
      <c r="BD98" s="868"/>
      <c r="BE98" s="868"/>
      <c r="BF98" s="868"/>
      <c r="BG98" s="868"/>
      <c r="BH98" s="868"/>
      <c r="BI98" s="868"/>
      <c r="BJ98" s="868"/>
      <c r="BK98" s="809"/>
      <c r="BL98" s="158"/>
      <c r="BM98" s="158"/>
      <c r="BN98" s="158"/>
      <c r="BO98" s="158"/>
      <c r="BP98" s="158"/>
      <c r="BQ98" s="158"/>
      <c r="BR98" s="158"/>
      <c r="BS98" s="158"/>
      <c r="BT98" s="158"/>
      <c r="BU98" s="158"/>
      <c r="BV98" s="165"/>
      <c r="BW98" s="165"/>
      <c r="BX98" s="165"/>
      <c r="BY98" s="165"/>
      <c r="BZ98" s="165"/>
      <c r="CA98" s="165"/>
    </row>
    <row r="99" spans="1:79" s="78" customFormat="1" ht="41.25" customHeight="1" x14ac:dyDescent="0.2">
      <c r="A99" s="76"/>
      <c r="B99" s="235" t="s">
        <v>97</v>
      </c>
      <c r="C99" s="444" t="s">
        <v>1837</v>
      </c>
      <c r="D99" s="1052" t="s">
        <v>1059</v>
      </c>
      <c r="E99" s="404"/>
      <c r="F99" s="404"/>
      <c r="G99" s="111">
        <v>4</v>
      </c>
      <c r="H99" s="111">
        <f>VLOOKUP(D99,'Anhang Teil 2'!C318:D324,2,)</f>
        <v>0</v>
      </c>
      <c r="I99" s="427"/>
      <c r="J99" s="445" t="s">
        <v>1903</v>
      </c>
      <c r="K99" s="806"/>
      <c r="L99" s="806"/>
      <c r="M99" s="146"/>
      <c r="N99" s="868"/>
      <c r="O99" s="868"/>
      <c r="P99" s="868"/>
      <c r="Q99" s="868"/>
      <c r="R99" s="868"/>
      <c r="S99" s="868"/>
      <c r="T99" s="868"/>
      <c r="U99" s="868"/>
      <c r="V99" s="868"/>
      <c r="W99" s="868"/>
      <c r="X99" s="868"/>
      <c r="Y99" s="868"/>
      <c r="Z99" s="868"/>
      <c r="AA99" s="868"/>
      <c r="AB99" s="868"/>
      <c r="AC99" s="868"/>
      <c r="AD99" s="868"/>
      <c r="AE99" s="868"/>
      <c r="AF99" s="868"/>
      <c r="AG99" s="868"/>
      <c r="AH99" s="868"/>
      <c r="AI99" s="868"/>
      <c r="AJ99" s="868"/>
      <c r="AK99" s="868"/>
      <c r="AL99" s="868"/>
      <c r="AM99" s="868"/>
      <c r="AN99" s="868"/>
      <c r="AO99" s="868"/>
      <c r="AP99" s="868"/>
      <c r="AQ99" s="868"/>
      <c r="AR99" s="868"/>
      <c r="AS99" s="868"/>
      <c r="AT99" s="868"/>
      <c r="AU99" s="868"/>
      <c r="AV99" s="868"/>
      <c r="AW99" s="868"/>
      <c r="AX99" s="868"/>
      <c r="AY99" s="868"/>
      <c r="AZ99" s="868"/>
      <c r="BA99" s="868"/>
      <c r="BB99" s="868"/>
      <c r="BC99" s="868"/>
      <c r="BD99" s="868"/>
      <c r="BE99" s="868"/>
      <c r="BF99" s="868"/>
      <c r="BG99" s="868"/>
      <c r="BH99" s="868"/>
      <c r="BI99" s="868"/>
      <c r="BJ99" s="868"/>
      <c r="BK99" s="809"/>
      <c r="BL99" s="158"/>
      <c r="BM99" s="158"/>
      <c r="BN99" s="158"/>
      <c r="BO99" s="158"/>
      <c r="BP99" s="158"/>
      <c r="BQ99" s="158"/>
      <c r="BR99" s="158"/>
      <c r="BS99" s="158"/>
      <c r="BT99" s="158"/>
      <c r="BU99" s="158"/>
      <c r="BV99" s="165"/>
      <c r="BW99" s="165"/>
      <c r="BX99" s="165"/>
      <c r="BY99" s="165"/>
      <c r="BZ99" s="165"/>
      <c r="CA99" s="165"/>
    </row>
    <row r="100" spans="1:79" s="78" customFormat="1" ht="41.25" customHeight="1" x14ac:dyDescent="0.2">
      <c r="A100" s="76"/>
      <c r="B100" s="235" t="s">
        <v>98</v>
      </c>
      <c r="C100" s="444" t="s">
        <v>1838</v>
      </c>
      <c r="D100" s="1052" t="s">
        <v>571</v>
      </c>
      <c r="E100" s="404"/>
      <c r="F100" s="404"/>
      <c r="G100" s="111">
        <v>4</v>
      </c>
      <c r="H100" s="111">
        <f>VLOOKUP(D100,'Anhang Teil 2'!C325:D329,2,)</f>
        <v>0</v>
      </c>
      <c r="I100" s="427"/>
      <c r="J100" s="445" t="s">
        <v>1904</v>
      </c>
      <c r="K100" s="806"/>
      <c r="L100" s="806"/>
      <c r="M100" s="146"/>
      <c r="N100" s="868"/>
      <c r="O100" s="868"/>
      <c r="P100" s="868"/>
      <c r="Q100" s="868"/>
      <c r="R100" s="868"/>
      <c r="S100" s="868"/>
      <c r="T100" s="868"/>
      <c r="U100" s="868"/>
      <c r="V100" s="868"/>
      <c r="W100" s="868"/>
      <c r="X100" s="868"/>
      <c r="Y100" s="868"/>
      <c r="Z100" s="868"/>
      <c r="AA100" s="868"/>
      <c r="AB100" s="868"/>
      <c r="AC100" s="868"/>
      <c r="AD100" s="868"/>
      <c r="AE100" s="868"/>
      <c r="AF100" s="868"/>
      <c r="AG100" s="868"/>
      <c r="AH100" s="868"/>
      <c r="AI100" s="868"/>
      <c r="AJ100" s="868"/>
      <c r="AK100" s="868"/>
      <c r="AL100" s="868"/>
      <c r="AM100" s="868"/>
      <c r="AN100" s="868"/>
      <c r="AO100" s="868"/>
      <c r="AP100" s="868"/>
      <c r="AQ100" s="868"/>
      <c r="AR100" s="868"/>
      <c r="AS100" s="868"/>
      <c r="AT100" s="868"/>
      <c r="AU100" s="868"/>
      <c r="AV100" s="868"/>
      <c r="AW100" s="868"/>
      <c r="AX100" s="868"/>
      <c r="AY100" s="868"/>
      <c r="AZ100" s="868"/>
      <c r="BA100" s="868"/>
      <c r="BB100" s="868"/>
      <c r="BC100" s="868"/>
      <c r="BD100" s="868"/>
      <c r="BE100" s="868"/>
      <c r="BF100" s="868"/>
      <c r="BG100" s="868"/>
      <c r="BH100" s="868"/>
      <c r="BI100" s="868"/>
      <c r="BJ100" s="868"/>
      <c r="BK100" s="809"/>
      <c r="BL100" s="158"/>
      <c r="BM100" s="158"/>
      <c r="BN100" s="158"/>
      <c r="BO100" s="158"/>
      <c r="BP100" s="158"/>
      <c r="BQ100" s="158"/>
      <c r="BR100" s="158"/>
      <c r="BS100" s="158"/>
      <c r="BT100" s="158"/>
      <c r="BU100" s="158"/>
      <c r="BV100" s="165"/>
      <c r="BW100" s="165"/>
      <c r="BX100" s="165"/>
      <c r="BY100" s="165"/>
      <c r="BZ100" s="165"/>
      <c r="CA100" s="165"/>
    </row>
    <row r="101" spans="1:79" s="78" customFormat="1" ht="41.25" customHeight="1" x14ac:dyDescent="0.2">
      <c r="A101" s="76"/>
      <c r="B101" s="235" t="s">
        <v>99</v>
      </c>
      <c r="C101" s="444" t="s">
        <v>1952</v>
      </c>
      <c r="D101" s="1052" t="s">
        <v>571</v>
      </c>
      <c r="E101" s="404"/>
      <c r="F101" s="404"/>
      <c r="G101" s="111">
        <v>2</v>
      </c>
      <c r="H101" s="111">
        <f>VLOOKUP(D101,'Anhang Teil 2'!C330:D333,2,)</f>
        <v>0</v>
      </c>
      <c r="I101" s="427"/>
      <c r="J101" s="445" t="s">
        <v>1015</v>
      </c>
      <c r="K101" s="806"/>
      <c r="L101" s="806"/>
      <c r="M101" s="146"/>
      <c r="N101" s="868"/>
      <c r="O101" s="868"/>
      <c r="P101" s="868"/>
      <c r="Q101" s="868"/>
      <c r="R101" s="868"/>
      <c r="S101" s="868"/>
      <c r="T101" s="868"/>
      <c r="U101" s="868"/>
      <c r="V101" s="868"/>
      <c r="W101" s="868"/>
      <c r="X101" s="868"/>
      <c r="Y101" s="868"/>
      <c r="Z101" s="868"/>
      <c r="AA101" s="868"/>
      <c r="AB101" s="868"/>
      <c r="AC101" s="868"/>
      <c r="AD101" s="868"/>
      <c r="AE101" s="868"/>
      <c r="AF101" s="868"/>
      <c r="AG101" s="868"/>
      <c r="AH101" s="868"/>
      <c r="AI101" s="868"/>
      <c r="AJ101" s="868"/>
      <c r="AK101" s="868"/>
      <c r="AL101" s="868"/>
      <c r="AM101" s="868"/>
      <c r="AN101" s="868"/>
      <c r="AO101" s="868"/>
      <c r="AP101" s="868"/>
      <c r="AQ101" s="868"/>
      <c r="AR101" s="868"/>
      <c r="AS101" s="868"/>
      <c r="AT101" s="868"/>
      <c r="AU101" s="868"/>
      <c r="AV101" s="868"/>
      <c r="AW101" s="868"/>
      <c r="AX101" s="868"/>
      <c r="AY101" s="868"/>
      <c r="AZ101" s="868"/>
      <c r="BA101" s="868"/>
      <c r="BB101" s="868"/>
      <c r="BC101" s="868"/>
      <c r="BD101" s="868"/>
      <c r="BE101" s="868"/>
      <c r="BF101" s="868"/>
      <c r="BG101" s="868"/>
      <c r="BH101" s="868"/>
      <c r="BI101" s="868"/>
      <c r="BJ101" s="868"/>
      <c r="BK101" s="809"/>
      <c r="BL101" s="158"/>
      <c r="BM101" s="158"/>
      <c r="BN101" s="158"/>
      <c r="BO101" s="158"/>
      <c r="BP101" s="158"/>
      <c r="BQ101" s="158"/>
      <c r="BR101" s="158"/>
      <c r="BS101" s="158"/>
      <c r="BT101" s="158"/>
      <c r="BU101" s="158"/>
      <c r="BV101" s="165"/>
      <c r="BW101" s="165"/>
      <c r="BX101" s="165"/>
      <c r="BY101" s="165"/>
      <c r="BZ101" s="165"/>
      <c r="CA101" s="165"/>
    </row>
    <row r="102" spans="1:79" s="78" customFormat="1" ht="41.25" customHeight="1" x14ac:dyDescent="0.2">
      <c r="A102" s="76"/>
      <c r="B102" s="235" t="s">
        <v>100</v>
      </c>
      <c r="C102" s="444" t="s">
        <v>1025</v>
      </c>
      <c r="D102" s="1052" t="s">
        <v>571</v>
      </c>
      <c r="E102" s="404"/>
      <c r="F102" s="404"/>
      <c r="G102" s="111">
        <v>4</v>
      </c>
      <c r="H102" s="111">
        <f>VLOOKUP(D102,'Anhang Teil 2'!C334:D337,2,)</f>
        <v>0</v>
      </c>
      <c r="I102" s="427"/>
      <c r="J102" s="445" t="s">
        <v>1016</v>
      </c>
      <c r="K102" s="806"/>
      <c r="L102" s="806"/>
      <c r="M102" s="146"/>
      <c r="N102" s="868"/>
      <c r="O102" s="868"/>
      <c r="P102" s="868"/>
      <c r="Q102" s="868"/>
      <c r="R102" s="868"/>
      <c r="S102" s="868"/>
      <c r="T102" s="868"/>
      <c r="U102" s="868"/>
      <c r="V102" s="868"/>
      <c r="W102" s="868"/>
      <c r="X102" s="868"/>
      <c r="Y102" s="868"/>
      <c r="Z102" s="868"/>
      <c r="AA102" s="868"/>
      <c r="AB102" s="868"/>
      <c r="AC102" s="868"/>
      <c r="AD102" s="868"/>
      <c r="AE102" s="868"/>
      <c r="AF102" s="868"/>
      <c r="AG102" s="868"/>
      <c r="AH102" s="868"/>
      <c r="AI102" s="868"/>
      <c r="AJ102" s="868"/>
      <c r="AK102" s="868"/>
      <c r="AL102" s="868"/>
      <c r="AM102" s="868"/>
      <c r="AN102" s="868"/>
      <c r="AO102" s="868"/>
      <c r="AP102" s="868"/>
      <c r="AQ102" s="868"/>
      <c r="AR102" s="868"/>
      <c r="AS102" s="868"/>
      <c r="AT102" s="868"/>
      <c r="AU102" s="868"/>
      <c r="AV102" s="868"/>
      <c r="AW102" s="868"/>
      <c r="AX102" s="868"/>
      <c r="AY102" s="868"/>
      <c r="AZ102" s="868"/>
      <c r="BA102" s="868"/>
      <c r="BB102" s="868"/>
      <c r="BC102" s="868"/>
      <c r="BD102" s="868"/>
      <c r="BE102" s="868"/>
      <c r="BF102" s="868"/>
      <c r="BG102" s="868"/>
      <c r="BH102" s="868"/>
      <c r="BI102" s="868"/>
      <c r="BJ102" s="868"/>
      <c r="BK102" s="809"/>
      <c r="BL102" s="158"/>
      <c r="BM102" s="158"/>
      <c r="BN102" s="158"/>
      <c r="BO102" s="158"/>
      <c r="BP102" s="158"/>
      <c r="BQ102" s="158"/>
      <c r="BR102" s="158"/>
      <c r="BS102" s="158"/>
      <c r="BT102" s="158"/>
      <c r="BU102" s="158"/>
      <c r="BV102" s="165"/>
      <c r="BW102" s="165"/>
      <c r="BX102" s="165"/>
      <c r="BY102" s="165"/>
      <c r="BZ102" s="165"/>
      <c r="CA102" s="165"/>
    </row>
    <row r="103" spans="1:79" s="78" customFormat="1" ht="41.25" customHeight="1" x14ac:dyDescent="0.2">
      <c r="A103" s="76"/>
      <c r="B103" s="235" t="s">
        <v>101</v>
      </c>
      <c r="C103" s="444" t="s">
        <v>1839</v>
      </c>
      <c r="D103" s="1052" t="s">
        <v>571</v>
      </c>
      <c r="E103" s="404"/>
      <c r="F103" s="404"/>
      <c r="G103" s="111">
        <v>2</v>
      </c>
      <c r="H103" s="111">
        <f>VLOOKUP(D103,'Anhang Teil 2'!C338:D341,2,)</f>
        <v>0</v>
      </c>
      <c r="I103" s="427"/>
      <c r="J103" s="445" t="s">
        <v>1017</v>
      </c>
      <c r="K103" s="806"/>
      <c r="L103" s="806"/>
      <c r="M103" s="146"/>
      <c r="N103" s="868"/>
      <c r="O103" s="868"/>
      <c r="P103" s="868"/>
      <c r="Q103" s="868"/>
      <c r="R103" s="868"/>
      <c r="S103" s="868"/>
      <c r="T103" s="868"/>
      <c r="U103" s="868"/>
      <c r="V103" s="868"/>
      <c r="W103" s="868"/>
      <c r="X103" s="868"/>
      <c r="Y103" s="868"/>
      <c r="Z103" s="868"/>
      <c r="AA103" s="868"/>
      <c r="AB103" s="868"/>
      <c r="AC103" s="868"/>
      <c r="AD103" s="868"/>
      <c r="AE103" s="868"/>
      <c r="AF103" s="868"/>
      <c r="AG103" s="868"/>
      <c r="AH103" s="868"/>
      <c r="AI103" s="868"/>
      <c r="AJ103" s="868"/>
      <c r="AK103" s="868"/>
      <c r="AL103" s="868"/>
      <c r="AM103" s="868"/>
      <c r="AN103" s="868"/>
      <c r="AO103" s="868"/>
      <c r="AP103" s="868"/>
      <c r="AQ103" s="868"/>
      <c r="AR103" s="868"/>
      <c r="AS103" s="868"/>
      <c r="AT103" s="868"/>
      <c r="AU103" s="868"/>
      <c r="AV103" s="868"/>
      <c r="AW103" s="868"/>
      <c r="AX103" s="868"/>
      <c r="AY103" s="868"/>
      <c r="AZ103" s="868"/>
      <c r="BA103" s="868"/>
      <c r="BB103" s="868"/>
      <c r="BC103" s="868"/>
      <c r="BD103" s="868"/>
      <c r="BE103" s="868"/>
      <c r="BF103" s="868"/>
      <c r="BG103" s="868"/>
      <c r="BH103" s="868"/>
      <c r="BI103" s="868"/>
      <c r="BJ103" s="868"/>
      <c r="BK103" s="809"/>
      <c r="BL103" s="158"/>
      <c r="BM103" s="158"/>
      <c r="BN103" s="158"/>
      <c r="BO103" s="158"/>
      <c r="BP103" s="158"/>
      <c r="BQ103" s="158"/>
      <c r="BR103" s="158"/>
      <c r="BS103" s="158"/>
      <c r="BT103" s="158"/>
      <c r="BU103" s="158"/>
      <c r="BV103" s="165"/>
      <c r="BW103" s="165"/>
      <c r="BX103" s="165"/>
      <c r="BY103" s="165"/>
      <c r="BZ103" s="165"/>
      <c r="CA103" s="165"/>
    </row>
    <row r="104" spans="1:79" s="78" customFormat="1" ht="41.25" customHeight="1" x14ac:dyDescent="0.2">
      <c r="A104" s="76"/>
      <c r="B104" s="235" t="s">
        <v>147</v>
      </c>
      <c r="C104" s="444" t="s">
        <v>1026</v>
      </c>
      <c r="D104" s="1052" t="s">
        <v>571</v>
      </c>
      <c r="E104" s="404"/>
      <c r="F104" s="404"/>
      <c r="G104" s="111">
        <v>4</v>
      </c>
      <c r="H104" s="111">
        <f>VLOOKUP(D104,'Anhang Teil 2'!C342:D347,2,)</f>
        <v>0</v>
      </c>
      <c r="I104" s="427"/>
      <c r="J104" s="445" t="s">
        <v>892</v>
      </c>
      <c r="K104" s="806"/>
      <c r="L104" s="806"/>
      <c r="M104" s="146"/>
      <c r="N104" s="868"/>
      <c r="O104" s="868"/>
      <c r="P104" s="868"/>
      <c r="Q104" s="868"/>
      <c r="R104" s="868"/>
      <c r="S104" s="868"/>
      <c r="T104" s="868"/>
      <c r="U104" s="868"/>
      <c r="V104" s="868"/>
      <c r="W104" s="868"/>
      <c r="X104" s="868"/>
      <c r="Y104" s="868"/>
      <c r="Z104" s="868"/>
      <c r="AA104" s="868"/>
      <c r="AB104" s="868"/>
      <c r="AC104" s="868"/>
      <c r="AD104" s="868"/>
      <c r="AE104" s="868"/>
      <c r="AF104" s="868"/>
      <c r="AG104" s="868"/>
      <c r="AH104" s="868"/>
      <c r="AI104" s="868"/>
      <c r="AJ104" s="868"/>
      <c r="AK104" s="868"/>
      <c r="AL104" s="868"/>
      <c r="AM104" s="868"/>
      <c r="AN104" s="868"/>
      <c r="AO104" s="868"/>
      <c r="AP104" s="868"/>
      <c r="AQ104" s="868"/>
      <c r="AR104" s="868"/>
      <c r="AS104" s="868"/>
      <c r="AT104" s="868"/>
      <c r="AU104" s="868"/>
      <c r="AV104" s="868"/>
      <c r="AW104" s="868"/>
      <c r="AX104" s="868"/>
      <c r="AY104" s="868"/>
      <c r="AZ104" s="868"/>
      <c r="BA104" s="868"/>
      <c r="BB104" s="868"/>
      <c r="BC104" s="868"/>
      <c r="BD104" s="868"/>
      <c r="BE104" s="868"/>
      <c r="BF104" s="868"/>
      <c r="BG104" s="868"/>
      <c r="BH104" s="868"/>
      <c r="BI104" s="868"/>
      <c r="BJ104" s="868"/>
      <c r="BK104" s="809"/>
      <c r="BL104" s="158"/>
      <c r="BM104" s="158"/>
      <c r="BN104" s="158"/>
      <c r="BO104" s="158"/>
      <c r="BP104" s="158"/>
      <c r="BQ104" s="158"/>
      <c r="BR104" s="158"/>
      <c r="BS104" s="158"/>
      <c r="BT104" s="158"/>
      <c r="BU104" s="158"/>
      <c r="BV104" s="165"/>
      <c r="BW104" s="165"/>
      <c r="BX104" s="165"/>
      <c r="BY104" s="165"/>
      <c r="BZ104" s="165"/>
      <c r="CA104" s="165"/>
    </row>
    <row r="105" spans="1:79" s="78" customFormat="1" ht="12.75" x14ac:dyDescent="0.2">
      <c r="A105" s="76"/>
      <c r="B105" s="76"/>
      <c r="C105" s="454"/>
      <c r="D105" s="1055"/>
      <c r="E105" s="459"/>
      <c r="F105" s="446" t="s">
        <v>35</v>
      </c>
      <c r="G105" s="111">
        <v>44</v>
      </c>
      <c r="H105" s="111">
        <f>SUM(H91:H104)</f>
        <v>0</v>
      </c>
      <c r="I105" s="76"/>
      <c r="J105" s="463"/>
      <c r="K105" s="806"/>
      <c r="L105" s="806"/>
      <c r="M105" s="146"/>
      <c r="N105" s="868"/>
      <c r="O105" s="868"/>
      <c r="P105" s="868"/>
      <c r="Q105" s="868"/>
      <c r="R105" s="868"/>
      <c r="S105" s="868"/>
      <c r="T105" s="868"/>
      <c r="U105" s="868"/>
      <c r="V105" s="868"/>
      <c r="W105" s="868"/>
      <c r="X105" s="868"/>
      <c r="Y105" s="868"/>
      <c r="Z105" s="868"/>
      <c r="AA105" s="868"/>
      <c r="AB105" s="868"/>
      <c r="AC105" s="868"/>
      <c r="AD105" s="868"/>
      <c r="AE105" s="868"/>
      <c r="AF105" s="868"/>
      <c r="AG105" s="868"/>
      <c r="AH105" s="868"/>
      <c r="AI105" s="868"/>
      <c r="AJ105" s="868"/>
      <c r="AK105" s="868"/>
      <c r="AL105" s="868"/>
      <c r="AM105" s="868"/>
      <c r="AN105" s="868"/>
      <c r="AO105" s="868"/>
      <c r="AP105" s="868"/>
      <c r="AQ105" s="868"/>
      <c r="AR105" s="868"/>
      <c r="AS105" s="868"/>
      <c r="AT105" s="868"/>
      <c r="AU105" s="868"/>
      <c r="AV105" s="868"/>
      <c r="AW105" s="868"/>
      <c r="AX105" s="868"/>
      <c r="AY105" s="868"/>
      <c r="AZ105" s="868"/>
      <c r="BA105" s="868"/>
      <c r="BB105" s="868"/>
      <c r="BC105" s="868"/>
      <c r="BD105" s="868"/>
      <c r="BE105" s="868"/>
      <c r="BF105" s="868"/>
      <c r="BG105" s="868"/>
      <c r="BH105" s="868"/>
      <c r="BI105" s="868"/>
      <c r="BJ105" s="868"/>
      <c r="BK105" s="809"/>
      <c r="BL105" s="158"/>
      <c r="BM105" s="158"/>
      <c r="BN105" s="158"/>
      <c r="BO105" s="158"/>
      <c r="BP105" s="158"/>
      <c r="BQ105" s="158"/>
      <c r="BR105" s="158"/>
      <c r="BS105" s="158"/>
      <c r="BT105" s="158"/>
      <c r="BU105" s="158"/>
      <c r="BV105" s="165"/>
      <c r="BW105" s="165"/>
      <c r="BX105" s="165"/>
      <c r="BY105" s="165"/>
      <c r="BZ105" s="165"/>
      <c r="CA105" s="165"/>
    </row>
    <row r="106" spans="1:79" s="78" customFormat="1" ht="12.75" x14ac:dyDescent="0.2">
      <c r="A106" s="76"/>
      <c r="B106" s="76"/>
      <c r="C106" s="454"/>
      <c r="D106" s="1055"/>
      <c r="E106" s="459"/>
      <c r="F106" s="459"/>
      <c r="G106" s="119"/>
      <c r="H106" s="119"/>
      <c r="I106" s="76"/>
      <c r="J106" s="463"/>
      <c r="K106" s="806"/>
      <c r="L106" s="806"/>
      <c r="M106" s="146"/>
      <c r="N106" s="868"/>
      <c r="O106" s="868"/>
      <c r="P106" s="868"/>
      <c r="Q106" s="868"/>
      <c r="R106" s="868"/>
      <c r="S106" s="868"/>
      <c r="T106" s="868"/>
      <c r="U106" s="868"/>
      <c r="V106" s="868"/>
      <c r="W106" s="868"/>
      <c r="X106" s="868"/>
      <c r="Y106" s="868"/>
      <c r="Z106" s="868"/>
      <c r="AA106" s="868"/>
      <c r="AB106" s="868"/>
      <c r="AC106" s="868"/>
      <c r="AD106" s="868"/>
      <c r="AE106" s="868"/>
      <c r="AF106" s="868"/>
      <c r="AG106" s="868"/>
      <c r="AH106" s="868"/>
      <c r="AI106" s="868"/>
      <c r="AJ106" s="868"/>
      <c r="AK106" s="868"/>
      <c r="AL106" s="868"/>
      <c r="AM106" s="868"/>
      <c r="AN106" s="868"/>
      <c r="AO106" s="868"/>
      <c r="AP106" s="868"/>
      <c r="AQ106" s="868"/>
      <c r="AR106" s="868"/>
      <c r="AS106" s="868"/>
      <c r="AT106" s="868"/>
      <c r="AU106" s="868"/>
      <c r="AV106" s="868"/>
      <c r="AW106" s="868"/>
      <c r="AX106" s="868"/>
      <c r="AY106" s="868"/>
      <c r="AZ106" s="868"/>
      <c r="BA106" s="868"/>
      <c r="BB106" s="868"/>
      <c r="BC106" s="868"/>
      <c r="BD106" s="868"/>
      <c r="BE106" s="868"/>
      <c r="BF106" s="868"/>
      <c r="BG106" s="868"/>
      <c r="BH106" s="868"/>
      <c r="BI106" s="868"/>
      <c r="BJ106" s="868"/>
      <c r="BK106" s="809"/>
      <c r="BL106" s="158"/>
      <c r="BM106" s="158"/>
      <c r="BN106" s="158"/>
      <c r="BO106" s="158"/>
      <c r="BP106" s="158"/>
      <c r="BQ106" s="158"/>
      <c r="BR106" s="158"/>
      <c r="BS106" s="158"/>
      <c r="BT106" s="158"/>
      <c r="BU106" s="158"/>
      <c r="BV106" s="165"/>
      <c r="BW106" s="165"/>
      <c r="BX106" s="165"/>
      <c r="BY106" s="165"/>
      <c r="BZ106" s="165"/>
      <c r="CA106" s="165"/>
    </row>
    <row r="107" spans="1:79" s="78" customFormat="1" ht="12.75" x14ac:dyDescent="0.2">
      <c r="A107" s="76"/>
      <c r="B107" s="76"/>
      <c r="C107" s="454"/>
      <c r="D107" s="1055"/>
      <c r="E107" s="459"/>
      <c r="F107" s="459"/>
      <c r="G107" s="119"/>
      <c r="H107" s="119"/>
      <c r="I107" s="76"/>
      <c r="J107" s="463"/>
      <c r="K107" s="806"/>
      <c r="L107" s="806"/>
      <c r="M107" s="146"/>
      <c r="N107" s="868"/>
      <c r="O107" s="868"/>
      <c r="P107" s="868"/>
      <c r="Q107" s="868"/>
      <c r="R107" s="868"/>
      <c r="S107" s="868"/>
      <c r="T107" s="868"/>
      <c r="U107" s="868"/>
      <c r="V107" s="868"/>
      <c r="W107" s="868"/>
      <c r="X107" s="868"/>
      <c r="Y107" s="868"/>
      <c r="Z107" s="868"/>
      <c r="AA107" s="868"/>
      <c r="AB107" s="868"/>
      <c r="AC107" s="868"/>
      <c r="AD107" s="868"/>
      <c r="AE107" s="868"/>
      <c r="AF107" s="868"/>
      <c r="AG107" s="868"/>
      <c r="AH107" s="868"/>
      <c r="AI107" s="868"/>
      <c r="AJ107" s="868"/>
      <c r="AK107" s="868"/>
      <c r="AL107" s="868"/>
      <c r="AM107" s="868"/>
      <c r="AN107" s="868"/>
      <c r="AO107" s="868"/>
      <c r="AP107" s="868"/>
      <c r="AQ107" s="868"/>
      <c r="AR107" s="868"/>
      <c r="AS107" s="868"/>
      <c r="AT107" s="868"/>
      <c r="AU107" s="868"/>
      <c r="AV107" s="868"/>
      <c r="AW107" s="868"/>
      <c r="AX107" s="868"/>
      <c r="AY107" s="868"/>
      <c r="AZ107" s="868"/>
      <c r="BA107" s="868"/>
      <c r="BB107" s="868"/>
      <c r="BC107" s="868"/>
      <c r="BD107" s="868"/>
      <c r="BE107" s="868"/>
      <c r="BF107" s="868"/>
      <c r="BG107" s="868"/>
      <c r="BH107" s="868"/>
      <c r="BI107" s="868"/>
      <c r="BJ107" s="868"/>
      <c r="BK107" s="809"/>
      <c r="BL107" s="158"/>
      <c r="BM107" s="158"/>
      <c r="BN107" s="158"/>
      <c r="BO107" s="158"/>
      <c r="BP107" s="158"/>
      <c r="BQ107" s="158"/>
      <c r="BR107" s="158"/>
      <c r="BS107" s="158"/>
      <c r="BT107" s="158"/>
      <c r="BU107" s="158"/>
      <c r="BV107" s="165"/>
      <c r="BW107" s="165"/>
      <c r="BX107" s="165"/>
      <c r="BY107" s="165"/>
      <c r="BZ107" s="165"/>
      <c r="CA107" s="165"/>
    </row>
    <row r="108" spans="1:79" s="449" customFormat="1" ht="40.5" customHeight="1" x14ac:dyDescent="0.25">
      <c r="A108" s="454"/>
      <c r="B108" s="448" t="s">
        <v>731</v>
      </c>
      <c r="C108" s="247"/>
      <c r="D108" s="1051"/>
      <c r="E108" s="247"/>
      <c r="F108" s="247"/>
      <c r="G108" s="247"/>
      <c r="H108" s="247"/>
      <c r="I108" s="454"/>
      <c r="J108" s="800"/>
      <c r="K108" s="807"/>
      <c r="L108" s="807"/>
      <c r="M108" s="869"/>
      <c r="N108" s="876"/>
      <c r="O108" s="876"/>
      <c r="P108" s="876"/>
      <c r="Q108" s="876"/>
      <c r="R108" s="876"/>
      <c r="S108" s="876"/>
      <c r="T108" s="876"/>
      <c r="U108" s="876"/>
      <c r="V108" s="876"/>
      <c r="W108" s="876"/>
      <c r="X108" s="876"/>
      <c r="Y108" s="876"/>
      <c r="Z108" s="876"/>
      <c r="AA108" s="876"/>
      <c r="AB108" s="876"/>
      <c r="AC108" s="876"/>
      <c r="AD108" s="876"/>
      <c r="AE108" s="876"/>
      <c r="AF108" s="876"/>
      <c r="AG108" s="876"/>
      <c r="AH108" s="876"/>
      <c r="AI108" s="876"/>
      <c r="AJ108" s="876"/>
      <c r="AK108" s="876"/>
      <c r="AL108" s="876"/>
      <c r="AM108" s="876"/>
      <c r="AN108" s="876"/>
      <c r="AO108" s="876"/>
      <c r="AP108" s="876"/>
      <c r="AQ108" s="876"/>
      <c r="AR108" s="876"/>
      <c r="AS108" s="876"/>
      <c r="AT108" s="876"/>
      <c r="AU108" s="876"/>
      <c r="AV108" s="876"/>
      <c r="AW108" s="876"/>
      <c r="AX108" s="876"/>
      <c r="AY108" s="876"/>
      <c r="AZ108" s="876"/>
      <c r="BA108" s="876"/>
      <c r="BB108" s="876"/>
      <c r="BC108" s="876"/>
      <c r="BD108" s="876"/>
      <c r="BE108" s="876"/>
      <c r="BF108" s="876"/>
      <c r="BG108" s="876"/>
      <c r="BH108" s="876"/>
      <c r="BI108" s="876"/>
      <c r="BJ108" s="876"/>
      <c r="BK108" s="877"/>
      <c r="BL108" s="870"/>
      <c r="BM108" s="870"/>
      <c r="BN108" s="870"/>
      <c r="BO108" s="870"/>
      <c r="BP108" s="870"/>
      <c r="BQ108" s="870"/>
      <c r="BR108" s="870"/>
      <c r="BS108" s="870"/>
      <c r="BT108" s="870"/>
      <c r="BU108" s="870"/>
      <c r="BV108" s="871"/>
      <c r="BW108" s="871"/>
      <c r="BX108" s="871"/>
      <c r="BY108" s="871"/>
      <c r="BZ108" s="871"/>
      <c r="CA108" s="871"/>
    </row>
    <row r="109" spans="1:79" s="449" customFormat="1" ht="40.5" customHeight="1" x14ac:dyDescent="0.25">
      <c r="A109" s="454"/>
      <c r="B109" s="448" t="s">
        <v>552</v>
      </c>
      <c r="C109" s="448" t="s">
        <v>553</v>
      </c>
      <c r="D109" s="1072" t="s">
        <v>554</v>
      </c>
      <c r="E109" s="529" t="s">
        <v>555</v>
      </c>
      <c r="F109" s="529" t="s">
        <v>556</v>
      </c>
      <c r="G109" s="797" t="s">
        <v>416</v>
      </c>
      <c r="H109" s="797" t="s">
        <v>420</v>
      </c>
      <c r="I109" s="529" t="s">
        <v>557</v>
      </c>
      <c r="J109" s="448" t="s">
        <v>422</v>
      </c>
      <c r="K109" s="807"/>
      <c r="L109" s="807"/>
      <c r="M109" s="869"/>
      <c r="N109" s="876"/>
      <c r="O109" s="876"/>
      <c r="P109" s="876"/>
      <c r="Q109" s="876"/>
      <c r="R109" s="876"/>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c r="BA109" s="876"/>
      <c r="BB109" s="876"/>
      <c r="BC109" s="876"/>
      <c r="BD109" s="876"/>
      <c r="BE109" s="876"/>
      <c r="BF109" s="876"/>
      <c r="BG109" s="876"/>
      <c r="BH109" s="876"/>
      <c r="BI109" s="876"/>
      <c r="BJ109" s="876"/>
      <c r="BK109" s="877"/>
      <c r="BL109" s="870"/>
      <c r="BM109" s="870"/>
      <c r="BN109" s="870"/>
      <c r="BO109" s="870"/>
      <c r="BP109" s="870"/>
      <c r="BQ109" s="870"/>
      <c r="BR109" s="870"/>
      <c r="BS109" s="870"/>
      <c r="BT109" s="870"/>
      <c r="BU109" s="870"/>
      <c r="BV109" s="871"/>
      <c r="BW109" s="871"/>
      <c r="BX109" s="871"/>
      <c r="BY109" s="871"/>
      <c r="BZ109" s="871"/>
      <c r="CA109" s="871"/>
    </row>
    <row r="110" spans="1:79" s="78" customFormat="1" ht="57" customHeight="1" thickBot="1" x14ac:dyDescent="0.25">
      <c r="A110" s="76"/>
      <c r="B110" s="80" t="s">
        <v>102</v>
      </c>
      <c r="C110" s="444" t="s">
        <v>1840</v>
      </c>
      <c r="D110" s="1052" t="s">
        <v>571</v>
      </c>
      <c r="E110" s="404"/>
      <c r="F110" s="404"/>
      <c r="G110" s="111">
        <v>4</v>
      </c>
      <c r="H110" s="111">
        <f>VLOOKUP(D110,'Anhang Teil 2'!C350:D353,2,)</f>
        <v>0</v>
      </c>
      <c r="I110" s="427"/>
      <c r="J110" s="445" t="s">
        <v>1068</v>
      </c>
      <c r="K110" s="806"/>
      <c r="L110" s="806"/>
      <c r="M110" s="146"/>
      <c r="N110" s="868"/>
      <c r="O110" s="868"/>
      <c r="P110" s="868"/>
      <c r="Q110" s="868"/>
      <c r="R110" s="868"/>
      <c r="S110" s="868"/>
      <c r="T110" s="868"/>
      <c r="U110" s="868"/>
      <c r="V110" s="868"/>
      <c r="W110" s="868"/>
      <c r="X110" s="868"/>
      <c r="Y110" s="868"/>
      <c r="Z110" s="868"/>
      <c r="AA110" s="868"/>
      <c r="AB110" s="868"/>
      <c r="AC110" s="868"/>
      <c r="AD110" s="868"/>
      <c r="AE110" s="868"/>
      <c r="AF110" s="868"/>
      <c r="AG110" s="868"/>
      <c r="AH110" s="868"/>
      <c r="AI110" s="868"/>
      <c r="AJ110" s="868"/>
      <c r="AK110" s="868"/>
      <c r="AL110" s="868"/>
      <c r="AM110" s="868"/>
      <c r="AN110" s="868"/>
      <c r="AO110" s="868"/>
      <c r="AP110" s="868"/>
      <c r="AQ110" s="868"/>
      <c r="AR110" s="868"/>
      <c r="AS110" s="868"/>
      <c r="AT110" s="868"/>
      <c r="AU110" s="868"/>
      <c r="AV110" s="868"/>
      <c r="AW110" s="868"/>
      <c r="AX110" s="868"/>
      <c r="AY110" s="868"/>
      <c r="AZ110" s="868"/>
      <c r="BA110" s="868"/>
      <c r="BB110" s="868"/>
      <c r="BC110" s="868"/>
      <c r="BD110" s="868"/>
      <c r="BE110" s="868"/>
      <c r="BF110" s="868"/>
      <c r="BG110" s="868"/>
      <c r="BH110" s="868"/>
      <c r="BI110" s="868"/>
      <c r="BJ110" s="868"/>
      <c r="BK110" s="809"/>
      <c r="BL110" s="158"/>
      <c r="BM110" s="158"/>
      <c r="BN110" s="158"/>
      <c r="BO110" s="158"/>
      <c r="BP110" s="158"/>
      <c r="BQ110" s="158"/>
      <c r="BR110" s="158"/>
      <c r="BS110" s="158"/>
      <c r="BT110" s="158"/>
      <c r="BU110" s="158"/>
      <c r="BV110" s="165"/>
      <c r="BW110" s="165"/>
      <c r="BX110" s="165"/>
      <c r="BY110" s="165"/>
      <c r="BZ110" s="165"/>
      <c r="CA110" s="165"/>
    </row>
    <row r="111" spans="1:79" s="78" customFormat="1" ht="44.25" customHeight="1" thickBot="1" x14ac:dyDescent="0.25">
      <c r="A111" s="76"/>
      <c r="B111" s="80" t="s">
        <v>103</v>
      </c>
      <c r="C111" s="444" t="s">
        <v>1946</v>
      </c>
      <c r="D111" s="1056"/>
      <c r="E111" s="404"/>
      <c r="F111" s="404"/>
      <c r="G111" s="275">
        <v>0</v>
      </c>
      <c r="H111" s="275">
        <f>IF(D111="",0,G111)</f>
        <v>0</v>
      </c>
      <c r="I111" s="427"/>
      <c r="J111" s="445" t="s">
        <v>1905</v>
      </c>
      <c r="K111" s="806"/>
      <c r="L111" s="806"/>
      <c r="M111" s="146"/>
      <c r="N111" s="868"/>
      <c r="O111" s="868"/>
      <c r="P111" s="868"/>
      <c r="Q111" s="868"/>
      <c r="R111" s="868"/>
      <c r="S111" s="868"/>
      <c r="T111" s="868"/>
      <c r="U111" s="868"/>
      <c r="V111" s="868"/>
      <c r="W111" s="868"/>
      <c r="X111" s="868"/>
      <c r="Y111" s="868"/>
      <c r="Z111" s="868"/>
      <c r="AA111" s="868"/>
      <c r="AB111" s="868"/>
      <c r="AC111" s="868"/>
      <c r="AD111" s="868"/>
      <c r="AE111" s="868"/>
      <c r="AF111" s="868"/>
      <c r="AG111" s="868"/>
      <c r="AH111" s="868"/>
      <c r="AI111" s="868"/>
      <c r="AJ111" s="868"/>
      <c r="AK111" s="868"/>
      <c r="AL111" s="868"/>
      <c r="AM111" s="868"/>
      <c r="AN111" s="868"/>
      <c r="AO111" s="868"/>
      <c r="AP111" s="868"/>
      <c r="AQ111" s="868"/>
      <c r="AR111" s="868"/>
      <c r="AS111" s="868"/>
      <c r="AT111" s="868"/>
      <c r="AU111" s="868"/>
      <c r="AV111" s="868"/>
      <c r="AW111" s="868"/>
      <c r="AX111" s="868"/>
      <c r="AY111" s="868"/>
      <c r="AZ111" s="868"/>
      <c r="BA111" s="868"/>
      <c r="BB111" s="868"/>
      <c r="BC111" s="868"/>
      <c r="BD111" s="868"/>
      <c r="BE111" s="868"/>
      <c r="BF111" s="868"/>
      <c r="BG111" s="868"/>
      <c r="BH111" s="868"/>
      <c r="BI111" s="868"/>
      <c r="BJ111" s="868"/>
      <c r="BK111" s="809"/>
      <c r="BL111" s="158"/>
      <c r="BM111" s="158"/>
      <c r="BN111" s="158"/>
      <c r="BO111" s="158"/>
      <c r="BP111" s="158"/>
      <c r="BQ111" s="158"/>
      <c r="BR111" s="158"/>
      <c r="BS111" s="158"/>
      <c r="BT111" s="158"/>
      <c r="BU111" s="158"/>
      <c r="BV111" s="165"/>
      <c r="BW111" s="165"/>
      <c r="BX111" s="165"/>
      <c r="BY111" s="165"/>
      <c r="BZ111" s="165"/>
      <c r="CA111" s="165"/>
    </row>
    <row r="112" spans="1:79" s="78" customFormat="1" ht="44.25" customHeight="1" thickBot="1" x14ac:dyDescent="0.25">
      <c r="A112" s="76"/>
      <c r="B112" s="80" t="s">
        <v>104</v>
      </c>
      <c r="C112" s="444" t="s">
        <v>1076</v>
      </c>
      <c r="D112" s="1056"/>
      <c r="E112" s="404"/>
      <c r="F112" s="404"/>
      <c r="G112" s="275">
        <v>40</v>
      </c>
      <c r="H112" s="275">
        <f>IF(D112="",0,IF(D111="",0,D112))</f>
        <v>0</v>
      </c>
      <c r="I112" s="427"/>
      <c r="J112" s="445" t="s">
        <v>1069</v>
      </c>
      <c r="K112" s="806"/>
      <c r="L112" s="806"/>
      <c r="M112" s="146"/>
      <c r="N112" s="868"/>
      <c r="O112" s="868"/>
      <c r="P112" s="868"/>
      <c r="Q112" s="868"/>
      <c r="R112" s="868"/>
      <c r="S112" s="868"/>
      <c r="T112" s="868"/>
      <c r="U112" s="868"/>
      <c r="V112" s="868"/>
      <c r="W112" s="868"/>
      <c r="X112" s="868"/>
      <c r="Y112" s="868"/>
      <c r="Z112" s="868"/>
      <c r="AA112" s="868"/>
      <c r="AB112" s="868"/>
      <c r="AC112" s="868"/>
      <c r="AD112" s="868"/>
      <c r="AE112" s="868"/>
      <c r="AF112" s="868"/>
      <c r="AG112" s="868"/>
      <c r="AH112" s="868"/>
      <c r="AI112" s="868"/>
      <c r="AJ112" s="868"/>
      <c r="AK112" s="868"/>
      <c r="AL112" s="868"/>
      <c r="AM112" s="868"/>
      <c r="AN112" s="868"/>
      <c r="AO112" s="868"/>
      <c r="AP112" s="868"/>
      <c r="AQ112" s="868"/>
      <c r="AR112" s="868"/>
      <c r="AS112" s="868"/>
      <c r="AT112" s="868"/>
      <c r="AU112" s="868"/>
      <c r="AV112" s="868"/>
      <c r="AW112" s="868"/>
      <c r="AX112" s="868"/>
      <c r="AY112" s="868"/>
      <c r="AZ112" s="868"/>
      <c r="BA112" s="868"/>
      <c r="BB112" s="868"/>
      <c r="BC112" s="868"/>
      <c r="BD112" s="868"/>
      <c r="BE112" s="868"/>
      <c r="BF112" s="868"/>
      <c r="BG112" s="868"/>
      <c r="BH112" s="868"/>
      <c r="BI112" s="868"/>
      <c r="BJ112" s="868"/>
      <c r="BK112" s="809"/>
      <c r="BL112" s="158"/>
      <c r="BM112" s="158"/>
      <c r="BN112" s="158"/>
      <c r="BO112" s="158"/>
      <c r="BP112" s="158"/>
      <c r="BQ112" s="158"/>
      <c r="BR112" s="158"/>
      <c r="BS112" s="158"/>
      <c r="BT112" s="158"/>
      <c r="BU112" s="158"/>
      <c r="BV112" s="165"/>
      <c r="BW112" s="165"/>
      <c r="BX112" s="165"/>
      <c r="BY112" s="165"/>
      <c r="BZ112" s="165"/>
      <c r="CA112" s="165"/>
    </row>
    <row r="113" spans="1:79" s="78" customFormat="1" ht="72" customHeight="1" thickBot="1" x14ac:dyDescent="0.25">
      <c r="A113" s="76"/>
      <c r="B113" s="296" t="s">
        <v>105</v>
      </c>
      <c r="C113" s="444" t="s">
        <v>1077</v>
      </c>
      <c r="D113" s="1056"/>
      <c r="E113" s="404"/>
      <c r="F113" s="404"/>
      <c r="G113" s="275">
        <v>0</v>
      </c>
      <c r="H113" s="275">
        <f>IF(D114="",0,G113)</f>
        <v>0</v>
      </c>
      <c r="I113" s="427"/>
      <c r="J113" s="445" t="s">
        <v>2062</v>
      </c>
      <c r="K113" s="806"/>
      <c r="L113" s="806"/>
      <c r="M113" s="146"/>
      <c r="N113" s="868"/>
      <c r="O113" s="868"/>
      <c r="P113" s="868"/>
      <c r="Q113" s="868"/>
      <c r="R113" s="868"/>
      <c r="S113" s="868"/>
      <c r="T113" s="868"/>
      <c r="U113" s="868"/>
      <c r="V113" s="868"/>
      <c r="W113" s="868"/>
      <c r="X113" s="868"/>
      <c r="Y113" s="868"/>
      <c r="Z113" s="868"/>
      <c r="AA113" s="868"/>
      <c r="AB113" s="868"/>
      <c r="AC113" s="868"/>
      <c r="AD113" s="868"/>
      <c r="AE113" s="868"/>
      <c r="AF113" s="868"/>
      <c r="AG113" s="868"/>
      <c r="AH113" s="868"/>
      <c r="AI113" s="868"/>
      <c r="AJ113" s="868"/>
      <c r="AK113" s="868"/>
      <c r="AL113" s="868"/>
      <c r="AM113" s="868"/>
      <c r="AN113" s="868"/>
      <c r="AO113" s="868"/>
      <c r="AP113" s="868"/>
      <c r="AQ113" s="868"/>
      <c r="AR113" s="868"/>
      <c r="AS113" s="868"/>
      <c r="AT113" s="868"/>
      <c r="AU113" s="868"/>
      <c r="AV113" s="868"/>
      <c r="AW113" s="868"/>
      <c r="AX113" s="868"/>
      <c r="AY113" s="868"/>
      <c r="AZ113" s="868"/>
      <c r="BA113" s="868"/>
      <c r="BB113" s="868"/>
      <c r="BC113" s="868"/>
      <c r="BD113" s="868"/>
      <c r="BE113" s="868"/>
      <c r="BF113" s="868"/>
      <c r="BG113" s="868"/>
      <c r="BH113" s="868"/>
      <c r="BI113" s="868"/>
      <c r="BJ113" s="868"/>
      <c r="BK113" s="809"/>
      <c r="BL113" s="158"/>
      <c r="BM113" s="158"/>
      <c r="BN113" s="158"/>
      <c r="BO113" s="158"/>
      <c r="BP113" s="158"/>
      <c r="BQ113" s="158"/>
      <c r="BR113" s="158"/>
      <c r="BS113" s="158"/>
      <c r="BT113" s="158"/>
      <c r="BU113" s="158"/>
      <c r="BV113" s="165"/>
      <c r="BW113" s="165"/>
      <c r="BX113" s="165"/>
      <c r="BY113" s="165"/>
      <c r="BZ113" s="165"/>
      <c r="CA113" s="165"/>
    </row>
    <row r="114" spans="1:79" s="78" customFormat="1" ht="44.25" customHeight="1" thickBot="1" x14ac:dyDescent="0.25">
      <c r="A114" s="76"/>
      <c r="B114" s="272" t="s">
        <v>106</v>
      </c>
      <c r="C114" s="248" t="s">
        <v>1841</v>
      </c>
      <c r="D114" s="1056"/>
      <c r="E114" s="511"/>
      <c r="F114" s="404"/>
      <c r="G114" s="276">
        <v>40</v>
      </c>
      <c r="H114" s="276">
        <f>IF(D112&gt;0,0,IF(D113="",0,IF(D114="",0,D114)))</f>
        <v>0</v>
      </c>
      <c r="I114" s="427"/>
      <c r="J114" s="447"/>
      <c r="K114" s="806"/>
      <c r="L114" s="806"/>
      <c r="M114" s="146"/>
      <c r="N114" s="868"/>
      <c r="O114" s="868"/>
      <c r="P114" s="868"/>
      <c r="Q114" s="868"/>
      <c r="R114" s="868"/>
      <c r="S114" s="868"/>
      <c r="T114" s="868"/>
      <c r="U114" s="868"/>
      <c r="V114" s="868"/>
      <c r="W114" s="868"/>
      <c r="X114" s="868"/>
      <c r="Y114" s="868"/>
      <c r="Z114" s="868"/>
      <c r="AA114" s="868"/>
      <c r="AB114" s="868"/>
      <c r="AC114" s="868"/>
      <c r="AD114" s="868"/>
      <c r="AE114" s="868"/>
      <c r="AF114" s="868"/>
      <c r="AG114" s="868"/>
      <c r="AH114" s="868"/>
      <c r="AI114" s="868"/>
      <c r="AJ114" s="868"/>
      <c r="AK114" s="868"/>
      <c r="AL114" s="868"/>
      <c r="AM114" s="868"/>
      <c r="AN114" s="868"/>
      <c r="AO114" s="868"/>
      <c r="AP114" s="868"/>
      <c r="AQ114" s="868"/>
      <c r="AR114" s="868"/>
      <c r="AS114" s="868"/>
      <c r="AT114" s="868"/>
      <c r="AU114" s="868"/>
      <c r="AV114" s="868"/>
      <c r="AW114" s="868"/>
      <c r="AX114" s="868"/>
      <c r="AY114" s="868"/>
      <c r="AZ114" s="868"/>
      <c r="BA114" s="868"/>
      <c r="BB114" s="868"/>
      <c r="BC114" s="868"/>
      <c r="BD114" s="868"/>
      <c r="BE114" s="868"/>
      <c r="BF114" s="868"/>
      <c r="BG114" s="868"/>
      <c r="BH114" s="868"/>
      <c r="BI114" s="868"/>
      <c r="BJ114" s="868"/>
      <c r="BK114" s="809"/>
      <c r="BL114" s="158"/>
      <c r="BM114" s="158"/>
      <c r="BN114" s="158"/>
      <c r="BO114" s="158"/>
      <c r="BP114" s="158"/>
      <c r="BQ114" s="158"/>
      <c r="BR114" s="158"/>
      <c r="BS114" s="158"/>
      <c r="BT114" s="158"/>
      <c r="BU114" s="158"/>
      <c r="BV114" s="165"/>
      <c r="BW114" s="165"/>
      <c r="BX114" s="165"/>
      <c r="BY114" s="165"/>
      <c r="BZ114" s="165"/>
      <c r="CA114" s="165"/>
    </row>
    <row r="115" spans="1:79" s="78" customFormat="1" ht="44.25" customHeight="1" thickBot="1" x14ac:dyDescent="0.25">
      <c r="A115" s="76"/>
      <c r="B115" s="105"/>
      <c r="C115" s="889" t="str">
        <f>IF(AND(D111="",D112="",D113="",D114=""),"Für eine Bewertung müssen 46ENE006 und 47ENE006 oder 48ENE006 und 49ENE006 ausgefüllt werden!","")</f>
        <v>Für eine Bewertung müssen 46ENE006 und 47ENE006 oder 48ENE006 und 49ENE006 ausgefüllt werden!</v>
      </c>
      <c r="D115" s="889"/>
      <c r="E115" s="889"/>
      <c r="F115" s="889"/>
      <c r="G115" s="278">
        <v>40</v>
      </c>
      <c r="H115" s="280">
        <f>IF(SUM(H111:H114)&gt;40,0,SUM(H111:H114))</f>
        <v>0</v>
      </c>
      <c r="I115" s="426"/>
      <c r="J115" s="445"/>
      <c r="K115" s="806"/>
      <c r="L115" s="806"/>
      <c r="M115" s="146"/>
      <c r="N115" s="868"/>
      <c r="O115" s="868"/>
      <c r="P115" s="868"/>
      <c r="Q115" s="868"/>
      <c r="R115" s="868"/>
      <c r="S115" s="868"/>
      <c r="T115" s="868"/>
      <c r="U115" s="868"/>
      <c r="V115" s="868"/>
      <c r="W115" s="868"/>
      <c r="X115" s="868"/>
      <c r="Y115" s="868"/>
      <c r="Z115" s="868"/>
      <c r="AA115" s="868"/>
      <c r="AB115" s="868"/>
      <c r="AC115" s="868"/>
      <c r="AD115" s="868"/>
      <c r="AE115" s="868"/>
      <c r="AF115" s="868"/>
      <c r="AG115" s="868"/>
      <c r="AH115" s="868"/>
      <c r="AI115" s="868"/>
      <c r="AJ115" s="868"/>
      <c r="AK115" s="868"/>
      <c r="AL115" s="868"/>
      <c r="AM115" s="868"/>
      <c r="AN115" s="868"/>
      <c r="AO115" s="868"/>
      <c r="AP115" s="868"/>
      <c r="AQ115" s="868"/>
      <c r="AR115" s="868"/>
      <c r="AS115" s="868"/>
      <c r="AT115" s="868"/>
      <c r="AU115" s="868"/>
      <c r="AV115" s="868"/>
      <c r="AW115" s="868"/>
      <c r="AX115" s="868"/>
      <c r="AY115" s="868"/>
      <c r="AZ115" s="868"/>
      <c r="BA115" s="868"/>
      <c r="BB115" s="868"/>
      <c r="BC115" s="868"/>
      <c r="BD115" s="868"/>
      <c r="BE115" s="868"/>
      <c r="BF115" s="868"/>
      <c r="BG115" s="868"/>
      <c r="BH115" s="868"/>
      <c r="BI115" s="868"/>
      <c r="BJ115" s="868"/>
      <c r="BK115" s="809"/>
      <c r="BL115" s="158"/>
      <c r="BM115" s="158"/>
      <c r="BN115" s="158"/>
      <c r="BO115" s="158"/>
      <c r="BP115" s="158"/>
      <c r="BQ115" s="158"/>
      <c r="BR115" s="158"/>
      <c r="BS115" s="158"/>
      <c r="BT115" s="158"/>
      <c r="BU115" s="158"/>
      <c r="BV115" s="165"/>
      <c r="BW115" s="165"/>
      <c r="BX115" s="165"/>
      <c r="BY115" s="165"/>
      <c r="BZ115" s="165"/>
      <c r="CA115" s="165"/>
    </row>
    <row r="116" spans="1:79" s="78" customFormat="1" ht="44.25" customHeight="1" thickBot="1" x14ac:dyDescent="0.25">
      <c r="A116" s="76"/>
      <c r="B116" s="273" t="s">
        <v>107</v>
      </c>
      <c r="C116" s="279" t="s">
        <v>1078</v>
      </c>
      <c r="D116" s="1056"/>
      <c r="E116" s="520"/>
      <c r="F116" s="512"/>
      <c r="G116" s="274">
        <v>0</v>
      </c>
      <c r="H116" s="277">
        <f>IF(D116="",0,G116)</f>
        <v>0</v>
      </c>
      <c r="I116" s="427"/>
      <c r="J116" s="447"/>
      <c r="K116" s="806"/>
      <c r="L116" s="806"/>
      <c r="M116" s="146"/>
      <c r="N116" s="868"/>
      <c r="O116" s="868"/>
      <c r="P116" s="868"/>
      <c r="Q116" s="868"/>
      <c r="R116" s="868"/>
      <c r="S116" s="868"/>
      <c r="T116" s="868"/>
      <c r="U116" s="868"/>
      <c r="V116" s="868"/>
      <c r="W116" s="868"/>
      <c r="X116" s="868"/>
      <c r="Y116" s="868"/>
      <c r="Z116" s="868"/>
      <c r="AA116" s="868"/>
      <c r="AB116" s="868"/>
      <c r="AC116" s="868"/>
      <c r="AD116" s="868"/>
      <c r="AE116" s="868"/>
      <c r="AF116" s="868"/>
      <c r="AG116" s="868"/>
      <c r="AH116" s="868"/>
      <c r="AI116" s="868"/>
      <c r="AJ116" s="868"/>
      <c r="AK116" s="868"/>
      <c r="AL116" s="868"/>
      <c r="AM116" s="868"/>
      <c r="AN116" s="868"/>
      <c r="AO116" s="868"/>
      <c r="AP116" s="868"/>
      <c r="AQ116" s="868"/>
      <c r="AR116" s="868"/>
      <c r="AS116" s="868"/>
      <c r="AT116" s="868"/>
      <c r="AU116" s="868"/>
      <c r="AV116" s="868"/>
      <c r="AW116" s="868"/>
      <c r="AX116" s="868"/>
      <c r="AY116" s="868"/>
      <c r="AZ116" s="868"/>
      <c r="BA116" s="868"/>
      <c r="BB116" s="868"/>
      <c r="BC116" s="868"/>
      <c r="BD116" s="868"/>
      <c r="BE116" s="868"/>
      <c r="BF116" s="868"/>
      <c r="BG116" s="868"/>
      <c r="BH116" s="868"/>
      <c r="BI116" s="868"/>
      <c r="BJ116" s="868"/>
      <c r="BK116" s="809"/>
      <c r="BL116" s="158"/>
      <c r="BM116" s="158"/>
      <c r="BN116" s="158"/>
      <c r="BO116" s="158"/>
      <c r="BP116" s="158"/>
      <c r="BQ116" s="158"/>
      <c r="BR116" s="158"/>
      <c r="BS116" s="158"/>
      <c r="BT116" s="158"/>
      <c r="BU116" s="158"/>
      <c r="BV116" s="165"/>
      <c r="BW116" s="165"/>
      <c r="BX116" s="165"/>
      <c r="BY116" s="165"/>
      <c r="BZ116" s="165"/>
      <c r="CA116" s="165"/>
    </row>
    <row r="117" spans="1:79" s="78" customFormat="1" ht="44.25" customHeight="1" x14ac:dyDescent="0.2">
      <c r="A117" s="76"/>
      <c r="B117" s="80" t="s">
        <v>108</v>
      </c>
      <c r="C117" s="444" t="s">
        <v>1080</v>
      </c>
      <c r="D117" s="1057" t="s">
        <v>571</v>
      </c>
      <c r="E117" s="404"/>
      <c r="F117" s="404"/>
      <c r="G117" s="111">
        <v>4</v>
      </c>
      <c r="H117" s="111">
        <f>VLOOKUP(D117,'Anhang Teil 2'!C359:D362,2,)</f>
        <v>0</v>
      </c>
      <c r="I117" s="427"/>
      <c r="J117" s="445" t="s">
        <v>1070</v>
      </c>
      <c r="K117" s="806"/>
      <c r="L117" s="806"/>
      <c r="M117" s="146"/>
      <c r="N117" s="868"/>
      <c r="O117" s="868"/>
      <c r="P117" s="868"/>
      <c r="Q117" s="868"/>
      <c r="R117" s="868"/>
      <c r="S117" s="868"/>
      <c r="T117" s="868"/>
      <c r="U117" s="868"/>
      <c r="V117" s="868"/>
      <c r="W117" s="868"/>
      <c r="X117" s="868"/>
      <c r="Y117" s="868"/>
      <c r="Z117" s="868"/>
      <c r="AA117" s="868"/>
      <c r="AB117" s="868"/>
      <c r="AC117" s="868"/>
      <c r="AD117" s="868"/>
      <c r="AE117" s="868"/>
      <c r="AF117" s="868"/>
      <c r="AG117" s="868"/>
      <c r="AH117" s="868"/>
      <c r="AI117" s="868"/>
      <c r="AJ117" s="868"/>
      <c r="AK117" s="868"/>
      <c r="AL117" s="868"/>
      <c r="AM117" s="868"/>
      <c r="AN117" s="868"/>
      <c r="AO117" s="868"/>
      <c r="AP117" s="868"/>
      <c r="AQ117" s="868"/>
      <c r="AR117" s="868"/>
      <c r="AS117" s="868"/>
      <c r="AT117" s="868"/>
      <c r="AU117" s="868"/>
      <c r="AV117" s="868"/>
      <c r="AW117" s="868"/>
      <c r="AX117" s="868"/>
      <c r="AY117" s="868"/>
      <c r="AZ117" s="868"/>
      <c r="BA117" s="868"/>
      <c r="BB117" s="868"/>
      <c r="BC117" s="868"/>
      <c r="BD117" s="868"/>
      <c r="BE117" s="868"/>
      <c r="BF117" s="868"/>
      <c r="BG117" s="868"/>
      <c r="BH117" s="868"/>
      <c r="BI117" s="868"/>
      <c r="BJ117" s="868"/>
      <c r="BK117" s="809"/>
      <c r="BL117" s="158"/>
      <c r="BM117" s="158"/>
      <c r="BN117" s="158"/>
      <c r="BO117" s="158"/>
      <c r="BP117" s="158"/>
      <c r="BQ117" s="158"/>
      <c r="BR117" s="158"/>
      <c r="BS117" s="158"/>
      <c r="BT117" s="158"/>
      <c r="BU117" s="158"/>
      <c r="BV117" s="165"/>
      <c r="BW117" s="165"/>
      <c r="BX117" s="165"/>
      <c r="BY117" s="165"/>
      <c r="BZ117" s="165"/>
      <c r="CA117" s="165"/>
    </row>
    <row r="118" spans="1:79" s="78" customFormat="1" ht="44.25" customHeight="1" x14ac:dyDescent="0.2">
      <c r="A118" s="76"/>
      <c r="B118" s="296" t="s">
        <v>109</v>
      </c>
      <c r="C118" s="444" t="s">
        <v>1079</v>
      </c>
      <c r="D118" s="1052" t="s">
        <v>571</v>
      </c>
      <c r="E118" s="404"/>
      <c r="F118" s="404"/>
      <c r="G118" s="111">
        <v>4</v>
      </c>
      <c r="H118" s="111">
        <f>VLOOKUP(D118,'Anhang Teil 2'!C363:D369,2,)</f>
        <v>0</v>
      </c>
      <c r="I118" s="427"/>
      <c r="J118" s="445" t="s">
        <v>1071</v>
      </c>
      <c r="K118" s="806"/>
      <c r="L118" s="806"/>
      <c r="M118" s="146"/>
      <c r="N118" s="868"/>
      <c r="O118" s="868"/>
      <c r="P118" s="868"/>
      <c r="Q118" s="868"/>
      <c r="R118" s="868"/>
      <c r="S118" s="868"/>
      <c r="T118" s="868"/>
      <c r="U118" s="868"/>
      <c r="V118" s="868"/>
      <c r="W118" s="868"/>
      <c r="X118" s="868"/>
      <c r="Y118" s="868"/>
      <c r="Z118" s="868"/>
      <c r="AA118" s="868"/>
      <c r="AB118" s="868"/>
      <c r="AC118" s="868"/>
      <c r="AD118" s="868"/>
      <c r="AE118" s="868"/>
      <c r="AF118" s="868"/>
      <c r="AG118" s="868"/>
      <c r="AH118" s="868"/>
      <c r="AI118" s="868"/>
      <c r="AJ118" s="868"/>
      <c r="AK118" s="868"/>
      <c r="AL118" s="868"/>
      <c r="AM118" s="868"/>
      <c r="AN118" s="868"/>
      <c r="AO118" s="868"/>
      <c r="AP118" s="868"/>
      <c r="AQ118" s="868"/>
      <c r="AR118" s="868"/>
      <c r="AS118" s="868"/>
      <c r="AT118" s="868"/>
      <c r="AU118" s="868"/>
      <c r="AV118" s="868"/>
      <c r="AW118" s="868"/>
      <c r="AX118" s="868"/>
      <c r="AY118" s="868"/>
      <c r="AZ118" s="868"/>
      <c r="BA118" s="868"/>
      <c r="BB118" s="868"/>
      <c r="BC118" s="868"/>
      <c r="BD118" s="868"/>
      <c r="BE118" s="868"/>
      <c r="BF118" s="868"/>
      <c r="BG118" s="868"/>
      <c r="BH118" s="868"/>
      <c r="BI118" s="868"/>
      <c r="BJ118" s="868"/>
      <c r="BK118" s="809"/>
      <c r="BL118" s="158"/>
      <c r="BM118" s="158"/>
      <c r="BN118" s="158"/>
      <c r="BO118" s="158"/>
      <c r="BP118" s="158"/>
      <c r="BQ118" s="158"/>
      <c r="BR118" s="158"/>
      <c r="BS118" s="158"/>
      <c r="BT118" s="158"/>
      <c r="BU118" s="158"/>
      <c r="BV118" s="165"/>
      <c r="BW118" s="165"/>
      <c r="BX118" s="165"/>
      <c r="BY118" s="165"/>
      <c r="BZ118" s="165"/>
      <c r="CA118" s="165"/>
    </row>
    <row r="119" spans="1:79" s="78" customFormat="1" ht="42.75" customHeight="1" x14ac:dyDescent="0.2">
      <c r="A119" s="76"/>
      <c r="B119" s="893" t="s">
        <v>110</v>
      </c>
      <c r="C119" s="444" t="s">
        <v>1081</v>
      </c>
      <c r="D119" s="1053" t="s">
        <v>1613</v>
      </c>
      <c r="E119" s="504"/>
      <c r="F119" s="505"/>
      <c r="G119" s="125"/>
      <c r="H119" s="126"/>
      <c r="I119" s="427"/>
      <c r="J119" s="447"/>
      <c r="K119" s="806"/>
      <c r="L119" s="806"/>
      <c r="M119" s="146"/>
      <c r="N119" s="868"/>
      <c r="O119" s="868"/>
      <c r="P119" s="868"/>
      <c r="Q119" s="868"/>
      <c r="R119" s="868"/>
      <c r="S119" s="868"/>
      <c r="T119" s="868"/>
      <c r="U119" s="868"/>
      <c r="V119" s="868"/>
      <c r="W119" s="868"/>
      <c r="X119" s="868"/>
      <c r="Y119" s="868"/>
      <c r="Z119" s="868"/>
      <c r="AA119" s="868"/>
      <c r="AB119" s="868"/>
      <c r="AC119" s="868"/>
      <c r="AD119" s="868"/>
      <c r="AE119" s="868"/>
      <c r="AF119" s="868"/>
      <c r="AG119" s="868"/>
      <c r="AH119" s="868"/>
      <c r="AI119" s="868"/>
      <c r="AJ119" s="868"/>
      <c r="AK119" s="868"/>
      <c r="AL119" s="868"/>
      <c r="AM119" s="868"/>
      <c r="AN119" s="868"/>
      <c r="AO119" s="868"/>
      <c r="AP119" s="868"/>
      <c r="AQ119" s="868"/>
      <c r="AR119" s="868"/>
      <c r="AS119" s="868"/>
      <c r="AT119" s="868"/>
      <c r="AU119" s="868"/>
      <c r="AV119" s="868"/>
      <c r="AW119" s="868"/>
      <c r="AX119" s="868"/>
      <c r="AY119" s="868"/>
      <c r="AZ119" s="868"/>
      <c r="BA119" s="868"/>
      <c r="BB119" s="868"/>
      <c r="BC119" s="868"/>
      <c r="BD119" s="868"/>
      <c r="BE119" s="868"/>
      <c r="BF119" s="868"/>
      <c r="BG119" s="868"/>
      <c r="BH119" s="868"/>
      <c r="BI119" s="868"/>
      <c r="BJ119" s="868"/>
      <c r="BK119" s="809"/>
      <c r="BL119" s="158"/>
      <c r="BM119" s="158"/>
      <c r="BN119" s="158"/>
      <c r="BO119" s="158"/>
      <c r="BP119" s="158"/>
      <c r="BQ119" s="158"/>
      <c r="BR119" s="158"/>
      <c r="BS119" s="158"/>
      <c r="BT119" s="158"/>
      <c r="BU119" s="158"/>
      <c r="BV119" s="165"/>
      <c r="BW119" s="165"/>
      <c r="BX119" s="165"/>
      <c r="BY119" s="165"/>
      <c r="BZ119" s="165"/>
      <c r="CA119" s="165"/>
    </row>
    <row r="120" spans="1:79" s="78" customFormat="1" ht="29.25" customHeight="1" x14ac:dyDescent="0.2">
      <c r="A120" s="76"/>
      <c r="B120" s="894"/>
      <c r="C120" s="421" t="s">
        <v>706</v>
      </c>
      <c r="D120" s="1058"/>
      <c r="E120" s="404"/>
      <c r="F120" s="404"/>
      <c r="G120" s="111">
        <v>0</v>
      </c>
      <c r="H120" s="111">
        <f>L120</f>
        <v>0</v>
      </c>
      <c r="I120" s="427"/>
      <c r="J120" s="445" t="s">
        <v>786</v>
      </c>
      <c r="K120" s="146" t="b">
        <v>0</v>
      </c>
      <c r="L120" s="808">
        <f>IF(K120=TRUE,G120,0)</f>
        <v>0</v>
      </c>
      <c r="M120" s="873"/>
      <c r="N120" s="868"/>
      <c r="O120" s="868"/>
      <c r="P120" s="868"/>
      <c r="Q120" s="868"/>
      <c r="R120" s="868"/>
      <c r="S120" s="868"/>
      <c r="T120" s="868"/>
      <c r="U120" s="868"/>
      <c r="V120" s="868"/>
      <c r="W120" s="868"/>
      <c r="X120" s="868"/>
      <c r="Y120" s="868"/>
      <c r="Z120" s="868"/>
      <c r="AA120" s="868"/>
      <c r="AB120" s="868"/>
      <c r="AC120" s="868"/>
      <c r="AD120" s="868"/>
      <c r="AE120" s="868"/>
      <c r="AF120" s="868"/>
      <c r="AG120" s="868"/>
      <c r="AH120" s="868"/>
      <c r="AI120" s="868"/>
      <c r="AJ120" s="868"/>
      <c r="AK120" s="868"/>
      <c r="AL120" s="868"/>
      <c r="AM120" s="868"/>
      <c r="AN120" s="868"/>
      <c r="AO120" s="868"/>
      <c r="AP120" s="868"/>
      <c r="AQ120" s="868"/>
      <c r="AR120" s="868"/>
      <c r="AS120" s="868"/>
      <c r="AT120" s="868"/>
      <c r="AU120" s="868"/>
      <c r="AV120" s="868"/>
      <c r="AW120" s="868"/>
      <c r="AX120" s="868"/>
      <c r="AY120" s="868"/>
      <c r="AZ120" s="868"/>
      <c r="BA120" s="868"/>
      <c r="BB120" s="868"/>
      <c r="BC120" s="868"/>
      <c r="BD120" s="868"/>
      <c r="BE120" s="868"/>
      <c r="BF120" s="868"/>
      <c r="BG120" s="868"/>
      <c r="BH120" s="868"/>
      <c r="BI120" s="868"/>
      <c r="BJ120" s="868"/>
      <c r="BK120" s="809"/>
      <c r="BL120" s="158"/>
      <c r="BM120" s="158"/>
      <c r="BN120" s="158"/>
      <c r="BO120" s="158"/>
      <c r="BP120" s="158"/>
      <c r="BQ120" s="158"/>
      <c r="BR120" s="158"/>
      <c r="BS120" s="158"/>
      <c r="BT120" s="158"/>
      <c r="BU120" s="158"/>
      <c r="BV120" s="165"/>
      <c r="BW120" s="165"/>
      <c r="BX120" s="165"/>
      <c r="BY120" s="165"/>
      <c r="BZ120" s="165"/>
      <c r="CA120" s="165"/>
    </row>
    <row r="121" spans="1:79" s="78" customFormat="1" ht="29.25" customHeight="1" x14ac:dyDescent="0.2">
      <c r="A121" s="76"/>
      <c r="B121" s="894"/>
      <c r="C121" s="421" t="s">
        <v>1082</v>
      </c>
      <c r="D121" s="1058"/>
      <c r="E121" s="404"/>
      <c r="F121" s="404"/>
      <c r="G121" s="111">
        <v>0</v>
      </c>
      <c r="H121" s="111">
        <f>L121</f>
        <v>0</v>
      </c>
      <c r="I121" s="427"/>
      <c r="J121" s="445"/>
      <c r="K121" s="146" t="b">
        <v>0</v>
      </c>
      <c r="L121" s="808">
        <f t="shared" ref="L121:L152" si="0">IF(K121=TRUE,G121,0)</f>
        <v>0</v>
      </c>
      <c r="M121" s="873"/>
      <c r="N121" s="868"/>
      <c r="O121" s="868"/>
      <c r="P121" s="868"/>
      <c r="Q121" s="868"/>
      <c r="R121" s="868"/>
      <c r="S121" s="868"/>
      <c r="T121" s="868"/>
      <c r="U121" s="868"/>
      <c r="V121" s="868"/>
      <c r="W121" s="868"/>
      <c r="X121" s="868"/>
      <c r="Y121" s="868"/>
      <c r="Z121" s="868"/>
      <c r="AA121" s="868"/>
      <c r="AB121" s="868"/>
      <c r="AC121" s="868"/>
      <c r="AD121" s="868"/>
      <c r="AE121" s="868"/>
      <c r="AF121" s="868"/>
      <c r="AG121" s="868"/>
      <c r="AH121" s="868"/>
      <c r="AI121" s="868"/>
      <c r="AJ121" s="868"/>
      <c r="AK121" s="868"/>
      <c r="AL121" s="868"/>
      <c r="AM121" s="868"/>
      <c r="AN121" s="868"/>
      <c r="AO121" s="868"/>
      <c r="AP121" s="868"/>
      <c r="AQ121" s="868"/>
      <c r="AR121" s="868"/>
      <c r="AS121" s="868"/>
      <c r="AT121" s="868"/>
      <c r="AU121" s="868"/>
      <c r="AV121" s="868"/>
      <c r="AW121" s="868"/>
      <c r="AX121" s="868"/>
      <c r="AY121" s="868"/>
      <c r="AZ121" s="868"/>
      <c r="BA121" s="868"/>
      <c r="BB121" s="868"/>
      <c r="BC121" s="868"/>
      <c r="BD121" s="868"/>
      <c r="BE121" s="868"/>
      <c r="BF121" s="868"/>
      <c r="BG121" s="868"/>
      <c r="BH121" s="868"/>
      <c r="BI121" s="868"/>
      <c r="BJ121" s="868"/>
      <c r="BK121" s="809"/>
      <c r="BL121" s="158"/>
      <c r="BM121" s="158"/>
      <c r="BN121" s="158"/>
      <c r="BO121" s="158"/>
      <c r="BP121" s="158"/>
      <c r="BQ121" s="158"/>
      <c r="BR121" s="158"/>
      <c r="BS121" s="158"/>
      <c r="BT121" s="158"/>
      <c r="BU121" s="158"/>
      <c r="BV121" s="165"/>
      <c r="BW121" s="165"/>
      <c r="BX121" s="165"/>
      <c r="BY121" s="165"/>
      <c r="BZ121" s="165"/>
      <c r="CA121" s="165"/>
    </row>
    <row r="122" spans="1:79" s="78" customFormat="1" ht="29.25" customHeight="1" x14ac:dyDescent="0.2">
      <c r="A122" s="76"/>
      <c r="B122" s="894"/>
      <c r="C122" s="424" t="s">
        <v>1083</v>
      </c>
      <c r="D122" s="1058"/>
      <c r="E122" s="404"/>
      <c r="F122" s="404"/>
      <c r="G122" s="238">
        <v>1</v>
      </c>
      <c r="H122" s="111">
        <f t="shared" ref="H122:H152" si="1">L122</f>
        <v>0</v>
      </c>
      <c r="I122" s="427"/>
      <c r="J122" s="445"/>
      <c r="K122" s="146" t="b">
        <v>0</v>
      </c>
      <c r="L122" s="808">
        <f t="shared" si="0"/>
        <v>0</v>
      </c>
      <c r="M122" s="873"/>
      <c r="N122" s="868"/>
      <c r="O122" s="868"/>
      <c r="P122" s="868"/>
      <c r="Q122" s="868"/>
      <c r="R122" s="868"/>
      <c r="S122" s="868"/>
      <c r="T122" s="868"/>
      <c r="U122" s="868"/>
      <c r="V122" s="868"/>
      <c r="W122" s="868"/>
      <c r="X122" s="868"/>
      <c r="Y122" s="868"/>
      <c r="Z122" s="868"/>
      <c r="AA122" s="868"/>
      <c r="AB122" s="868"/>
      <c r="AC122" s="868"/>
      <c r="AD122" s="868"/>
      <c r="AE122" s="868"/>
      <c r="AF122" s="868"/>
      <c r="AG122" s="868"/>
      <c r="AH122" s="868"/>
      <c r="AI122" s="868"/>
      <c r="AJ122" s="868"/>
      <c r="AK122" s="868"/>
      <c r="AL122" s="868"/>
      <c r="AM122" s="868"/>
      <c r="AN122" s="868"/>
      <c r="AO122" s="868"/>
      <c r="AP122" s="868"/>
      <c r="AQ122" s="868"/>
      <c r="AR122" s="868"/>
      <c r="AS122" s="868"/>
      <c r="AT122" s="868"/>
      <c r="AU122" s="868"/>
      <c r="AV122" s="868"/>
      <c r="AW122" s="868"/>
      <c r="AX122" s="868"/>
      <c r="AY122" s="868"/>
      <c r="AZ122" s="868"/>
      <c r="BA122" s="868"/>
      <c r="BB122" s="868"/>
      <c r="BC122" s="868"/>
      <c r="BD122" s="868"/>
      <c r="BE122" s="868"/>
      <c r="BF122" s="868"/>
      <c r="BG122" s="868"/>
      <c r="BH122" s="868"/>
      <c r="BI122" s="868"/>
      <c r="BJ122" s="868"/>
      <c r="BK122" s="809"/>
      <c r="BL122" s="158"/>
      <c r="BM122" s="158"/>
      <c r="BN122" s="158"/>
      <c r="BO122" s="158"/>
      <c r="BP122" s="158"/>
      <c r="BQ122" s="158"/>
      <c r="BR122" s="158"/>
      <c r="BS122" s="158"/>
      <c r="BT122" s="158"/>
      <c r="BU122" s="158"/>
      <c r="BV122" s="165"/>
      <c r="BW122" s="165"/>
      <c r="BX122" s="165"/>
      <c r="BY122" s="165"/>
      <c r="BZ122" s="165"/>
      <c r="CA122" s="165"/>
    </row>
    <row r="123" spans="1:79" s="78" customFormat="1" ht="29.25" customHeight="1" x14ac:dyDescent="0.2">
      <c r="A123" s="76"/>
      <c r="B123" s="894"/>
      <c r="C123" s="424" t="s">
        <v>1084</v>
      </c>
      <c r="D123" s="1058"/>
      <c r="E123" s="404"/>
      <c r="F123" s="404"/>
      <c r="G123" s="238">
        <v>1</v>
      </c>
      <c r="H123" s="111">
        <f t="shared" si="1"/>
        <v>0</v>
      </c>
      <c r="I123" s="427"/>
      <c r="J123" s="445">
        <v>2</v>
      </c>
      <c r="K123" s="146" t="b">
        <v>0</v>
      </c>
      <c r="L123" s="808">
        <f t="shared" si="0"/>
        <v>0</v>
      </c>
      <c r="M123" s="873"/>
      <c r="N123" s="868"/>
      <c r="O123" s="868"/>
      <c r="P123" s="868"/>
      <c r="Q123" s="868"/>
      <c r="R123" s="868"/>
      <c r="S123" s="868"/>
      <c r="T123" s="868"/>
      <c r="U123" s="868"/>
      <c r="V123" s="868"/>
      <c r="W123" s="868"/>
      <c r="X123" s="868"/>
      <c r="Y123" s="868"/>
      <c r="Z123" s="868"/>
      <c r="AA123" s="868"/>
      <c r="AB123" s="868"/>
      <c r="AC123" s="868"/>
      <c r="AD123" s="868"/>
      <c r="AE123" s="868"/>
      <c r="AF123" s="868"/>
      <c r="AG123" s="868"/>
      <c r="AH123" s="868"/>
      <c r="AI123" s="868"/>
      <c r="AJ123" s="868"/>
      <c r="AK123" s="868"/>
      <c r="AL123" s="868"/>
      <c r="AM123" s="868"/>
      <c r="AN123" s="868"/>
      <c r="AO123" s="868"/>
      <c r="AP123" s="868"/>
      <c r="AQ123" s="868"/>
      <c r="AR123" s="868"/>
      <c r="AS123" s="868"/>
      <c r="AT123" s="868"/>
      <c r="AU123" s="868"/>
      <c r="AV123" s="868"/>
      <c r="AW123" s="868"/>
      <c r="AX123" s="868"/>
      <c r="AY123" s="868"/>
      <c r="AZ123" s="868"/>
      <c r="BA123" s="868"/>
      <c r="BB123" s="868"/>
      <c r="BC123" s="868"/>
      <c r="BD123" s="868"/>
      <c r="BE123" s="868"/>
      <c r="BF123" s="868"/>
      <c r="BG123" s="868"/>
      <c r="BH123" s="868"/>
      <c r="BI123" s="868"/>
      <c r="BJ123" s="868"/>
      <c r="BK123" s="809"/>
      <c r="BL123" s="158"/>
      <c r="BM123" s="158"/>
      <c r="BN123" s="158"/>
      <c r="BO123" s="158"/>
      <c r="BP123" s="158"/>
      <c r="BQ123" s="158"/>
      <c r="BR123" s="158"/>
      <c r="BS123" s="158"/>
      <c r="BT123" s="158"/>
      <c r="BU123" s="158"/>
      <c r="BV123" s="165"/>
      <c r="BW123" s="165"/>
      <c r="BX123" s="165"/>
      <c r="BY123" s="165"/>
      <c r="BZ123" s="165"/>
      <c r="CA123" s="165"/>
    </row>
    <row r="124" spans="1:79" s="78" customFormat="1" ht="29.25" customHeight="1" x14ac:dyDescent="0.2">
      <c r="A124" s="76"/>
      <c r="B124" s="894"/>
      <c r="C124" s="424" t="s">
        <v>1085</v>
      </c>
      <c r="D124" s="1058"/>
      <c r="E124" s="404"/>
      <c r="F124" s="404"/>
      <c r="G124" s="238">
        <v>2</v>
      </c>
      <c r="H124" s="111">
        <f t="shared" si="1"/>
        <v>0</v>
      </c>
      <c r="I124" s="427"/>
      <c r="J124" s="445"/>
      <c r="K124" s="146" t="b">
        <v>0</v>
      </c>
      <c r="L124" s="808">
        <f t="shared" si="0"/>
        <v>0</v>
      </c>
      <c r="M124" s="873"/>
      <c r="N124" s="868"/>
      <c r="O124" s="868"/>
      <c r="P124" s="868"/>
      <c r="Q124" s="868"/>
      <c r="R124" s="868"/>
      <c r="S124" s="868"/>
      <c r="T124" s="868"/>
      <c r="U124" s="868"/>
      <c r="V124" s="868"/>
      <c r="W124" s="868"/>
      <c r="X124" s="868"/>
      <c r="Y124" s="868"/>
      <c r="Z124" s="868"/>
      <c r="AA124" s="868"/>
      <c r="AB124" s="868"/>
      <c r="AC124" s="868"/>
      <c r="AD124" s="868"/>
      <c r="AE124" s="868"/>
      <c r="AF124" s="868"/>
      <c r="AG124" s="868"/>
      <c r="AH124" s="868"/>
      <c r="AI124" s="868"/>
      <c r="AJ124" s="868"/>
      <c r="AK124" s="868"/>
      <c r="AL124" s="868"/>
      <c r="AM124" s="868"/>
      <c r="AN124" s="868"/>
      <c r="AO124" s="868"/>
      <c r="AP124" s="868"/>
      <c r="AQ124" s="868"/>
      <c r="AR124" s="868"/>
      <c r="AS124" s="868"/>
      <c r="AT124" s="868"/>
      <c r="AU124" s="868"/>
      <c r="AV124" s="868"/>
      <c r="AW124" s="868"/>
      <c r="AX124" s="868"/>
      <c r="AY124" s="868"/>
      <c r="AZ124" s="868"/>
      <c r="BA124" s="868"/>
      <c r="BB124" s="868"/>
      <c r="BC124" s="868"/>
      <c r="BD124" s="868"/>
      <c r="BE124" s="868"/>
      <c r="BF124" s="868"/>
      <c r="BG124" s="868"/>
      <c r="BH124" s="868"/>
      <c r="BI124" s="868"/>
      <c r="BJ124" s="868"/>
      <c r="BK124" s="809"/>
      <c r="BL124" s="158"/>
      <c r="BM124" s="158"/>
      <c r="BN124" s="158"/>
      <c r="BO124" s="158"/>
      <c r="BP124" s="158"/>
      <c r="BQ124" s="158"/>
      <c r="BR124" s="158"/>
      <c r="BS124" s="158"/>
      <c r="BT124" s="158"/>
      <c r="BU124" s="158"/>
      <c r="BV124" s="165"/>
      <c r="BW124" s="165"/>
      <c r="BX124" s="165"/>
      <c r="BY124" s="165"/>
      <c r="BZ124" s="165"/>
      <c r="CA124" s="165"/>
    </row>
    <row r="125" spans="1:79" s="78" customFormat="1" ht="29.25" customHeight="1" x14ac:dyDescent="0.2">
      <c r="A125" s="76"/>
      <c r="B125" s="894"/>
      <c r="C125" s="424" t="s">
        <v>1086</v>
      </c>
      <c r="D125" s="1058"/>
      <c r="E125" s="404"/>
      <c r="F125" s="404"/>
      <c r="G125" s="238">
        <v>1</v>
      </c>
      <c r="H125" s="111">
        <f t="shared" si="1"/>
        <v>0</v>
      </c>
      <c r="I125" s="427"/>
      <c r="J125" s="445"/>
      <c r="K125" s="146" t="b">
        <v>0</v>
      </c>
      <c r="L125" s="808">
        <f t="shared" si="0"/>
        <v>0</v>
      </c>
      <c r="M125" s="873"/>
      <c r="N125" s="868"/>
      <c r="O125" s="868"/>
      <c r="P125" s="868"/>
      <c r="Q125" s="868"/>
      <c r="R125" s="868"/>
      <c r="S125" s="868"/>
      <c r="T125" s="868"/>
      <c r="U125" s="868"/>
      <c r="V125" s="868"/>
      <c r="W125" s="868"/>
      <c r="X125" s="868"/>
      <c r="Y125" s="868"/>
      <c r="Z125" s="868"/>
      <c r="AA125" s="868"/>
      <c r="AB125" s="868"/>
      <c r="AC125" s="868"/>
      <c r="AD125" s="868"/>
      <c r="AE125" s="868"/>
      <c r="AF125" s="868"/>
      <c r="AG125" s="868"/>
      <c r="AH125" s="868"/>
      <c r="AI125" s="868"/>
      <c r="AJ125" s="868"/>
      <c r="AK125" s="868"/>
      <c r="AL125" s="868"/>
      <c r="AM125" s="868"/>
      <c r="AN125" s="868"/>
      <c r="AO125" s="868"/>
      <c r="AP125" s="868"/>
      <c r="AQ125" s="868"/>
      <c r="AR125" s="868"/>
      <c r="AS125" s="868"/>
      <c r="AT125" s="868"/>
      <c r="AU125" s="868"/>
      <c r="AV125" s="868"/>
      <c r="AW125" s="868"/>
      <c r="AX125" s="868"/>
      <c r="AY125" s="868"/>
      <c r="AZ125" s="868"/>
      <c r="BA125" s="868"/>
      <c r="BB125" s="868"/>
      <c r="BC125" s="868"/>
      <c r="BD125" s="868"/>
      <c r="BE125" s="868"/>
      <c r="BF125" s="868"/>
      <c r="BG125" s="868"/>
      <c r="BH125" s="868"/>
      <c r="BI125" s="868"/>
      <c r="BJ125" s="868"/>
      <c r="BK125" s="809"/>
      <c r="BL125" s="158"/>
      <c r="BM125" s="158"/>
      <c r="BN125" s="158"/>
      <c r="BO125" s="158"/>
      <c r="BP125" s="158"/>
      <c r="BQ125" s="158"/>
      <c r="BR125" s="158"/>
      <c r="BS125" s="158"/>
      <c r="BT125" s="158"/>
      <c r="BU125" s="158"/>
      <c r="BV125" s="165"/>
      <c r="BW125" s="165"/>
      <c r="BX125" s="165"/>
      <c r="BY125" s="165"/>
      <c r="BZ125" s="165"/>
      <c r="CA125" s="165"/>
    </row>
    <row r="126" spans="1:79" s="78" customFormat="1" ht="29.25" customHeight="1" x14ac:dyDescent="0.2">
      <c r="A126" s="76"/>
      <c r="B126" s="894"/>
      <c r="C126" s="424" t="s">
        <v>1087</v>
      </c>
      <c r="D126" s="1058"/>
      <c r="E126" s="404"/>
      <c r="F126" s="404"/>
      <c r="G126" s="238">
        <v>1</v>
      </c>
      <c r="H126" s="111">
        <f t="shared" si="1"/>
        <v>0</v>
      </c>
      <c r="I126" s="427"/>
      <c r="J126" s="445"/>
      <c r="K126" s="146" t="b">
        <v>0</v>
      </c>
      <c r="L126" s="808">
        <f t="shared" si="0"/>
        <v>0</v>
      </c>
      <c r="M126" s="873"/>
      <c r="N126" s="868"/>
      <c r="O126" s="868"/>
      <c r="P126" s="868"/>
      <c r="Q126" s="868"/>
      <c r="R126" s="868"/>
      <c r="S126" s="868"/>
      <c r="T126" s="868"/>
      <c r="U126" s="868"/>
      <c r="V126" s="868"/>
      <c r="W126" s="868"/>
      <c r="X126" s="868"/>
      <c r="Y126" s="868"/>
      <c r="Z126" s="868"/>
      <c r="AA126" s="868"/>
      <c r="AB126" s="868"/>
      <c r="AC126" s="868"/>
      <c r="AD126" s="868"/>
      <c r="AE126" s="868"/>
      <c r="AF126" s="868"/>
      <c r="AG126" s="868"/>
      <c r="AH126" s="868"/>
      <c r="AI126" s="868"/>
      <c r="AJ126" s="868"/>
      <c r="AK126" s="868"/>
      <c r="AL126" s="868"/>
      <c r="AM126" s="868"/>
      <c r="AN126" s="868"/>
      <c r="AO126" s="868"/>
      <c r="AP126" s="868"/>
      <c r="AQ126" s="868"/>
      <c r="AR126" s="868"/>
      <c r="AS126" s="868"/>
      <c r="AT126" s="868"/>
      <c r="AU126" s="868"/>
      <c r="AV126" s="868"/>
      <c r="AW126" s="868"/>
      <c r="AX126" s="868"/>
      <c r="AY126" s="868"/>
      <c r="AZ126" s="868"/>
      <c r="BA126" s="868"/>
      <c r="BB126" s="868"/>
      <c r="BC126" s="868"/>
      <c r="BD126" s="868"/>
      <c r="BE126" s="868"/>
      <c r="BF126" s="868"/>
      <c r="BG126" s="868"/>
      <c r="BH126" s="868"/>
      <c r="BI126" s="868"/>
      <c r="BJ126" s="868"/>
      <c r="BK126" s="809"/>
      <c r="BL126" s="158"/>
      <c r="BM126" s="158"/>
      <c r="BN126" s="158"/>
      <c r="BO126" s="158"/>
      <c r="BP126" s="158"/>
      <c r="BQ126" s="158"/>
      <c r="BR126" s="158"/>
      <c r="BS126" s="158"/>
      <c r="BT126" s="158"/>
      <c r="BU126" s="158"/>
      <c r="BV126" s="165"/>
      <c r="BW126" s="165"/>
      <c r="BX126" s="165"/>
      <c r="BY126" s="165"/>
      <c r="BZ126" s="165"/>
      <c r="CA126" s="165"/>
    </row>
    <row r="127" spans="1:79" s="78" customFormat="1" ht="29.25" customHeight="1" x14ac:dyDescent="0.2">
      <c r="A127" s="76"/>
      <c r="B127" s="894"/>
      <c r="C127" s="424" t="s">
        <v>1088</v>
      </c>
      <c r="D127" s="1058"/>
      <c r="E127" s="404"/>
      <c r="F127" s="404"/>
      <c r="G127" s="238">
        <v>1</v>
      </c>
      <c r="H127" s="111">
        <f t="shared" si="1"/>
        <v>0</v>
      </c>
      <c r="I127" s="427"/>
      <c r="J127" s="445"/>
      <c r="K127" s="146" t="b">
        <v>0</v>
      </c>
      <c r="L127" s="808">
        <f t="shared" si="0"/>
        <v>0</v>
      </c>
      <c r="M127" s="873"/>
      <c r="N127" s="868"/>
      <c r="O127" s="868"/>
      <c r="P127" s="868"/>
      <c r="Q127" s="868"/>
      <c r="R127" s="868"/>
      <c r="S127" s="868"/>
      <c r="T127" s="868"/>
      <c r="U127" s="868"/>
      <c r="V127" s="868"/>
      <c r="W127" s="868"/>
      <c r="X127" s="868"/>
      <c r="Y127" s="868"/>
      <c r="Z127" s="868"/>
      <c r="AA127" s="868"/>
      <c r="AB127" s="868"/>
      <c r="AC127" s="868"/>
      <c r="AD127" s="868"/>
      <c r="AE127" s="868"/>
      <c r="AF127" s="868"/>
      <c r="AG127" s="868"/>
      <c r="AH127" s="868"/>
      <c r="AI127" s="868"/>
      <c r="AJ127" s="868"/>
      <c r="AK127" s="868"/>
      <c r="AL127" s="868"/>
      <c r="AM127" s="868"/>
      <c r="AN127" s="868"/>
      <c r="AO127" s="868"/>
      <c r="AP127" s="868"/>
      <c r="AQ127" s="868"/>
      <c r="AR127" s="868"/>
      <c r="AS127" s="868"/>
      <c r="AT127" s="868"/>
      <c r="AU127" s="868"/>
      <c r="AV127" s="868"/>
      <c r="AW127" s="868"/>
      <c r="AX127" s="868"/>
      <c r="AY127" s="868"/>
      <c r="AZ127" s="868"/>
      <c r="BA127" s="868"/>
      <c r="BB127" s="868"/>
      <c r="BC127" s="868"/>
      <c r="BD127" s="868"/>
      <c r="BE127" s="868"/>
      <c r="BF127" s="868"/>
      <c r="BG127" s="868"/>
      <c r="BH127" s="868"/>
      <c r="BI127" s="868"/>
      <c r="BJ127" s="868"/>
      <c r="BK127" s="809"/>
      <c r="BL127" s="158"/>
      <c r="BM127" s="158"/>
      <c r="BN127" s="158"/>
      <c r="BO127" s="158"/>
      <c r="BP127" s="158"/>
      <c r="BQ127" s="158"/>
      <c r="BR127" s="158"/>
      <c r="BS127" s="158"/>
      <c r="BT127" s="158"/>
      <c r="BU127" s="158"/>
      <c r="BV127" s="165"/>
      <c r="BW127" s="165"/>
      <c r="BX127" s="165"/>
      <c r="BY127" s="165"/>
      <c r="BZ127" s="165"/>
      <c r="CA127" s="165"/>
    </row>
    <row r="128" spans="1:79" s="78" customFormat="1" ht="29.25" customHeight="1" x14ac:dyDescent="0.2">
      <c r="A128" s="76"/>
      <c r="B128" s="894"/>
      <c r="C128" s="424" t="s">
        <v>1089</v>
      </c>
      <c r="D128" s="1058"/>
      <c r="E128" s="404"/>
      <c r="F128" s="404"/>
      <c r="G128" s="238">
        <v>2</v>
      </c>
      <c r="H128" s="111">
        <f t="shared" si="1"/>
        <v>0</v>
      </c>
      <c r="I128" s="427"/>
      <c r="J128" s="445"/>
      <c r="K128" s="146" t="b">
        <v>0</v>
      </c>
      <c r="L128" s="808">
        <f t="shared" si="0"/>
        <v>0</v>
      </c>
      <c r="M128" s="873"/>
      <c r="N128" s="868"/>
      <c r="O128" s="868"/>
      <c r="P128" s="868"/>
      <c r="Q128" s="868"/>
      <c r="R128" s="868"/>
      <c r="S128" s="868"/>
      <c r="T128" s="868"/>
      <c r="U128" s="868"/>
      <c r="V128" s="868"/>
      <c r="W128" s="868"/>
      <c r="X128" s="868"/>
      <c r="Y128" s="868"/>
      <c r="Z128" s="868"/>
      <c r="AA128" s="868"/>
      <c r="AB128" s="868"/>
      <c r="AC128" s="868"/>
      <c r="AD128" s="868"/>
      <c r="AE128" s="868"/>
      <c r="AF128" s="868"/>
      <c r="AG128" s="868"/>
      <c r="AH128" s="868"/>
      <c r="AI128" s="868"/>
      <c r="AJ128" s="868"/>
      <c r="AK128" s="868"/>
      <c r="AL128" s="868"/>
      <c r="AM128" s="868"/>
      <c r="AN128" s="868"/>
      <c r="AO128" s="868"/>
      <c r="AP128" s="868"/>
      <c r="AQ128" s="868"/>
      <c r="AR128" s="868"/>
      <c r="AS128" s="868"/>
      <c r="AT128" s="868"/>
      <c r="AU128" s="868"/>
      <c r="AV128" s="868"/>
      <c r="AW128" s="868"/>
      <c r="AX128" s="868"/>
      <c r="AY128" s="868"/>
      <c r="AZ128" s="868"/>
      <c r="BA128" s="868"/>
      <c r="BB128" s="868"/>
      <c r="BC128" s="868"/>
      <c r="BD128" s="868"/>
      <c r="BE128" s="868"/>
      <c r="BF128" s="868"/>
      <c r="BG128" s="868"/>
      <c r="BH128" s="868"/>
      <c r="BI128" s="868"/>
      <c r="BJ128" s="868"/>
      <c r="BK128" s="809"/>
      <c r="BL128" s="158"/>
      <c r="BM128" s="158"/>
      <c r="BN128" s="158"/>
      <c r="BO128" s="158"/>
      <c r="BP128" s="158"/>
      <c r="BQ128" s="158"/>
      <c r="BR128" s="158"/>
      <c r="BS128" s="158"/>
      <c r="BT128" s="158"/>
      <c r="BU128" s="158"/>
      <c r="BV128" s="165"/>
      <c r="BW128" s="165"/>
      <c r="BX128" s="165"/>
      <c r="BY128" s="165"/>
      <c r="BZ128" s="165"/>
      <c r="CA128" s="165"/>
    </row>
    <row r="129" spans="1:79" s="78" customFormat="1" ht="29.25" customHeight="1" x14ac:dyDescent="0.2">
      <c r="A129" s="76"/>
      <c r="B129" s="894"/>
      <c r="C129" s="424" t="s">
        <v>1090</v>
      </c>
      <c r="D129" s="1058"/>
      <c r="E129" s="404"/>
      <c r="F129" s="404"/>
      <c r="G129" s="238">
        <v>2</v>
      </c>
      <c r="H129" s="111">
        <f t="shared" si="1"/>
        <v>0</v>
      </c>
      <c r="I129" s="427"/>
      <c r="J129" s="445"/>
      <c r="K129" s="146" t="b">
        <v>0</v>
      </c>
      <c r="L129" s="808">
        <f t="shared" si="0"/>
        <v>0</v>
      </c>
      <c r="M129" s="873"/>
      <c r="N129" s="868"/>
      <c r="O129" s="868"/>
      <c r="P129" s="868"/>
      <c r="Q129" s="868"/>
      <c r="R129" s="868"/>
      <c r="S129" s="868"/>
      <c r="T129" s="868"/>
      <c r="U129" s="868"/>
      <c r="V129" s="868"/>
      <c r="W129" s="868"/>
      <c r="X129" s="868"/>
      <c r="Y129" s="868"/>
      <c r="Z129" s="868"/>
      <c r="AA129" s="868"/>
      <c r="AB129" s="868"/>
      <c r="AC129" s="868"/>
      <c r="AD129" s="868"/>
      <c r="AE129" s="868"/>
      <c r="AF129" s="868"/>
      <c r="AG129" s="868"/>
      <c r="AH129" s="868"/>
      <c r="AI129" s="868"/>
      <c r="AJ129" s="868"/>
      <c r="AK129" s="868"/>
      <c r="AL129" s="868"/>
      <c r="AM129" s="868"/>
      <c r="AN129" s="868"/>
      <c r="AO129" s="868"/>
      <c r="AP129" s="868"/>
      <c r="AQ129" s="868"/>
      <c r="AR129" s="868"/>
      <c r="AS129" s="868"/>
      <c r="AT129" s="868"/>
      <c r="AU129" s="868"/>
      <c r="AV129" s="868"/>
      <c r="AW129" s="868"/>
      <c r="AX129" s="868"/>
      <c r="AY129" s="868"/>
      <c r="AZ129" s="868"/>
      <c r="BA129" s="868"/>
      <c r="BB129" s="868"/>
      <c r="BC129" s="868"/>
      <c r="BD129" s="868"/>
      <c r="BE129" s="868"/>
      <c r="BF129" s="868"/>
      <c r="BG129" s="868"/>
      <c r="BH129" s="868"/>
      <c r="BI129" s="868"/>
      <c r="BJ129" s="868"/>
      <c r="BK129" s="809"/>
      <c r="BL129" s="158"/>
      <c r="BM129" s="158"/>
      <c r="BN129" s="158"/>
      <c r="BO129" s="158"/>
      <c r="BP129" s="158"/>
      <c r="BQ129" s="158"/>
      <c r="BR129" s="158"/>
      <c r="BS129" s="158"/>
      <c r="BT129" s="158"/>
      <c r="BU129" s="158"/>
      <c r="BV129" s="165"/>
      <c r="BW129" s="165"/>
      <c r="BX129" s="165"/>
      <c r="BY129" s="165"/>
      <c r="BZ129" s="165"/>
      <c r="CA129" s="165"/>
    </row>
    <row r="130" spans="1:79" s="78" customFormat="1" ht="29.25" customHeight="1" x14ac:dyDescent="0.2">
      <c r="A130" s="76"/>
      <c r="B130" s="894"/>
      <c r="C130" s="424" t="s">
        <v>1091</v>
      </c>
      <c r="D130" s="1058"/>
      <c r="E130" s="404"/>
      <c r="F130" s="404"/>
      <c r="G130" s="238">
        <v>1</v>
      </c>
      <c r="H130" s="111">
        <f t="shared" si="1"/>
        <v>0</v>
      </c>
      <c r="I130" s="427"/>
      <c r="J130" s="445"/>
      <c r="K130" s="146" t="b">
        <v>0</v>
      </c>
      <c r="L130" s="808">
        <f t="shared" si="0"/>
        <v>0</v>
      </c>
      <c r="M130" s="873"/>
      <c r="N130" s="868"/>
      <c r="O130" s="868"/>
      <c r="P130" s="868"/>
      <c r="Q130" s="868"/>
      <c r="R130" s="868"/>
      <c r="S130" s="868"/>
      <c r="T130" s="868"/>
      <c r="U130" s="868"/>
      <c r="V130" s="868"/>
      <c r="W130" s="868"/>
      <c r="X130" s="868"/>
      <c r="Y130" s="868"/>
      <c r="Z130" s="868"/>
      <c r="AA130" s="868"/>
      <c r="AB130" s="868"/>
      <c r="AC130" s="868"/>
      <c r="AD130" s="868"/>
      <c r="AE130" s="868"/>
      <c r="AF130" s="868"/>
      <c r="AG130" s="868"/>
      <c r="AH130" s="868"/>
      <c r="AI130" s="868"/>
      <c r="AJ130" s="868"/>
      <c r="AK130" s="868"/>
      <c r="AL130" s="868"/>
      <c r="AM130" s="868"/>
      <c r="AN130" s="868"/>
      <c r="AO130" s="868"/>
      <c r="AP130" s="868"/>
      <c r="AQ130" s="868"/>
      <c r="AR130" s="868"/>
      <c r="AS130" s="868"/>
      <c r="AT130" s="868"/>
      <c r="AU130" s="868"/>
      <c r="AV130" s="868"/>
      <c r="AW130" s="868"/>
      <c r="AX130" s="868"/>
      <c r="AY130" s="868"/>
      <c r="AZ130" s="868"/>
      <c r="BA130" s="868"/>
      <c r="BB130" s="868"/>
      <c r="BC130" s="868"/>
      <c r="BD130" s="868"/>
      <c r="BE130" s="868"/>
      <c r="BF130" s="868"/>
      <c r="BG130" s="868"/>
      <c r="BH130" s="868"/>
      <c r="BI130" s="868"/>
      <c r="BJ130" s="868"/>
      <c r="BK130" s="809"/>
      <c r="BL130" s="158"/>
      <c r="BM130" s="158"/>
      <c r="BN130" s="158"/>
      <c r="BO130" s="158"/>
      <c r="BP130" s="158"/>
      <c r="BQ130" s="158"/>
      <c r="BR130" s="158"/>
      <c r="BS130" s="158"/>
      <c r="BT130" s="158"/>
      <c r="BU130" s="158"/>
      <c r="BV130" s="165"/>
      <c r="BW130" s="165"/>
      <c r="BX130" s="165"/>
      <c r="BY130" s="165"/>
      <c r="BZ130" s="165"/>
      <c r="CA130" s="165"/>
    </row>
    <row r="131" spans="1:79" s="78" customFormat="1" ht="29.25" customHeight="1" x14ac:dyDescent="0.2">
      <c r="A131" s="76"/>
      <c r="B131" s="894"/>
      <c r="C131" s="424" t="s">
        <v>1092</v>
      </c>
      <c r="D131" s="1058"/>
      <c r="E131" s="404"/>
      <c r="F131" s="404"/>
      <c r="G131" s="238">
        <v>1</v>
      </c>
      <c r="H131" s="111">
        <f t="shared" si="1"/>
        <v>0</v>
      </c>
      <c r="I131" s="427"/>
      <c r="J131" s="445"/>
      <c r="K131" s="146" t="b">
        <v>0</v>
      </c>
      <c r="L131" s="808">
        <f t="shared" si="0"/>
        <v>0</v>
      </c>
      <c r="M131" s="873"/>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8"/>
      <c r="AJ131" s="868"/>
      <c r="AK131" s="868"/>
      <c r="AL131" s="868"/>
      <c r="AM131" s="868"/>
      <c r="AN131" s="868"/>
      <c r="AO131" s="868"/>
      <c r="AP131" s="868"/>
      <c r="AQ131" s="868"/>
      <c r="AR131" s="868"/>
      <c r="AS131" s="868"/>
      <c r="AT131" s="868"/>
      <c r="AU131" s="868"/>
      <c r="AV131" s="868"/>
      <c r="AW131" s="868"/>
      <c r="AX131" s="868"/>
      <c r="AY131" s="868"/>
      <c r="AZ131" s="868"/>
      <c r="BA131" s="868"/>
      <c r="BB131" s="868"/>
      <c r="BC131" s="868"/>
      <c r="BD131" s="868"/>
      <c r="BE131" s="868"/>
      <c r="BF131" s="868"/>
      <c r="BG131" s="868"/>
      <c r="BH131" s="868"/>
      <c r="BI131" s="868"/>
      <c r="BJ131" s="868"/>
      <c r="BK131" s="809"/>
      <c r="BL131" s="158"/>
      <c r="BM131" s="158"/>
      <c r="BN131" s="158"/>
      <c r="BO131" s="158"/>
      <c r="BP131" s="158"/>
      <c r="BQ131" s="158"/>
      <c r="BR131" s="158"/>
      <c r="BS131" s="158"/>
      <c r="BT131" s="158"/>
      <c r="BU131" s="158"/>
      <c r="BV131" s="165"/>
      <c r="BW131" s="165"/>
      <c r="BX131" s="165"/>
      <c r="BY131" s="165"/>
      <c r="BZ131" s="165"/>
      <c r="CA131" s="165"/>
    </row>
    <row r="132" spans="1:79" s="78" customFormat="1" ht="29.25" customHeight="1" x14ac:dyDescent="0.2">
      <c r="A132" s="76"/>
      <c r="B132" s="894"/>
      <c r="C132" s="424" t="s">
        <v>1093</v>
      </c>
      <c r="D132" s="1058"/>
      <c r="E132" s="404"/>
      <c r="F132" s="404"/>
      <c r="G132" s="238">
        <v>1</v>
      </c>
      <c r="H132" s="111">
        <f t="shared" si="1"/>
        <v>0</v>
      </c>
      <c r="I132" s="427"/>
      <c r="J132" s="445"/>
      <c r="K132" s="146" t="b">
        <v>0</v>
      </c>
      <c r="L132" s="808">
        <f t="shared" si="0"/>
        <v>0</v>
      </c>
      <c r="M132" s="873"/>
      <c r="N132" s="868"/>
      <c r="O132" s="868"/>
      <c r="P132" s="868"/>
      <c r="Q132" s="868"/>
      <c r="R132" s="868"/>
      <c r="S132" s="868"/>
      <c r="T132" s="868"/>
      <c r="U132" s="868"/>
      <c r="V132" s="868"/>
      <c r="W132" s="868"/>
      <c r="X132" s="868"/>
      <c r="Y132" s="868"/>
      <c r="Z132" s="868"/>
      <c r="AA132" s="868"/>
      <c r="AB132" s="868"/>
      <c r="AC132" s="868"/>
      <c r="AD132" s="868"/>
      <c r="AE132" s="868"/>
      <c r="AF132" s="868"/>
      <c r="AG132" s="868"/>
      <c r="AH132" s="868"/>
      <c r="AI132" s="868"/>
      <c r="AJ132" s="868"/>
      <c r="AK132" s="868"/>
      <c r="AL132" s="868"/>
      <c r="AM132" s="868"/>
      <c r="AN132" s="868"/>
      <c r="AO132" s="868"/>
      <c r="AP132" s="868"/>
      <c r="AQ132" s="868"/>
      <c r="AR132" s="868"/>
      <c r="AS132" s="868"/>
      <c r="AT132" s="868"/>
      <c r="AU132" s="868"/>
      <c r="AV132" s="868"/>
      <c r="AW132" s="868"/>
      <c r="AX132" s="868"/>
      <c r="AY132" s="868"/>
      <c r="AZ132" s="868"/>
      <c r="BA132" s="868"/>
      <c r="BB132" s="868"/>
      <c r="BC132" s="868"/>
      <c r="BD132" s="868"/>
      <c r="BE132" s="868"/>
      <c r="BF132" s="868"/>
      <c r="BG132" s="868"/>
      <c r="BH132" s="868"/>
      <c r="BI132" s="868"/>
      <c r="BJ132" s="868"/>
      <c r="BK132" s="809"/>
      <c r="BL132" s="158"/>
      <c r="BM132" s="158"/>
      <c r="BN132" s="158"/>
      <c r="BO132" s="158"/>
      <c r="BP132" s="158"/>
      <c r="BQ132" s="158"/>
      <c r="BR132" s="158"/>
      <c r="BS132" s="158"/>
      <c r="BT132" s="158"/>
      <c r="BU132" s="158"/>
      <c r="BV132" s="165"/>
      <c r="BW132" s="165"/>
      <c r="BX132" s="165"/>
      <c r="BY132" s="165"/>
      <c r="BZ132" s="165"/>
      <c r="CA132" s="165"/>
    </row>
    <row r="133" spans="1:79" s="78" customFormat="1" ht="29.25" customHeight="1" x14ac:dyDescent="0.2">
      <c r="A133" s="76"/>
      <c r="B133" s="894"/>
      <c r="C133" s="423" t="s">
        <v>1094</v>
      </c>
      <c r="D133" s="1059"/>
      <c r="E133" s="512"/>
      <c r="F133" s="512"/>
      <c r="G133" s="238">
        <v>1</v>
      </c>
      <c r="H133" s="111">
        <f t="shared" si="1"/>
        <v>0</v>
      </c>
      <c r="I133" s="427"/>
      <c r="J133" s="445"/>
      <c r="K133" s="146" t="b">
        <v>0</v>
      </c>
      <c r="L133" s="808">
        <f t="shared" si="0"/>
        <v>0</v>
      </c>
      <c r="M133" s="873"/>
      <c r="N133" s="868"/>
      <c r="O133" s="868"/>
      <c r="P133" s="868"/>
      <c r="Q133" s="868"/>
      <c r="R133" s="868"/>
      <c r="S133" s="868"/>
      <c r="T133" s="868"/>
      <c r="U133" s="868"/>
      <c r="V133" s="868"/>
      <c r="W133" s="868"/>
      <c r="X133" s="868"/>
      <c r="Y133" s="868"/>
      <c r="Z133" s="868"/>
      <c r="AA133" s="868"/>
      <c r="AB133" s="868"/>
      <c r="AC133" s="868"/>
      <c r="AD133" s="868"/>
      <c r="AE133" s="868"/>
      <c r="AF133" s="868"/>
      <c r="AG133" s="868"/>
      <c r="AH133" s="868"/>
      <c r="AI133" s="868"/>
      <c r="AJ133" s="868"/>
      <c r="AK133" s="868"/>
      <c r="AL133" s="868"/>
      <c r="AM133" s="868"/>
      <c r="AN133" s="868"/>
      <c r="AO133" s="868"/>
      <c r="AP133" s="868"/>
      <c r="AQ133" s="868"/>
      <c r="AR133" s="868"/>
      <c r="AS133" s="868"/>
      <c r="AT133" s="868"/>
      <c r="AU133" s="868"/>
      <c r="AV133" s="868"/>
      <c r="AW133" s="868"/>
      <c r="AX133" s="868"/>
      <c r="AY133" s="868"/>
      <c r="AZ133" s="868"/>
      <c r="BA133" s="868"/>
      <c r="BB133" s="868"/>
      <c r="BC133" s="868"/>
      <c r="BD133" s="868"/>
      <c r="BE133" s="868"/>
      <c r="BF133" s="868"/>
      <c r="BG133" s="868"/>
      <c r="BH133" s="868"/>
      <c r="BI133" s="868"/>
      <c r="BJ133" s="868"/>
      <c r="BK133" s="809"/>
      <c r="BL133" s="158"/>
      <c r="BM133" s="158"/>
      <c r="BN133" s="158"/>
      <c r="BO133" s="158"/>
      <c r="BP133" s="158"/>
      <c r="BQ133" s="158"/>
      <c r="BR133" s="158"/>
      <c r="BS133" s="158"/>
      <c r="BT133" s="158"/>
      <c r="BU133" s="158"/>
      <c r="BV133" s="165"/>
      <c r="BW133" s="165"/>
      <c r="BX133" s="165"/>
      <c r="BY133" s="165"/>
      <c r="BZ133" s="165"/>
      <c r="CA133" s="165"/>
    </row>
    <row r="134" spans="1:79" s="78" customFormat="1" ht="29.25" customHeight="1" x14ac:dyDescent="0.2">
      <c r="A134" s="76"/>
      <c r="B134" s="896"/>
      <c r="C134" s="371"/>
      <c r="D134" s="1060" t="str">
        <f>IF(SUM(H122:H133)&gt;2,"Bitte überprüfen Sie ihre Auswahl: Max 2 Punkte erreichbar","")</f>
        <v/>
      </c>
      <c r="E134" s="521"/>
      <c r="F134" s="522"/>
      <c r="G134" s="218">
        <v>2</v>
      </c>
      <c r="H134" s="223">
        <f>IF(SUM(H122:H133)&gt;2,2,SUM(H122:H133))</f>
        <v>0</v>
      </c>
      <c r="I134" s="427"/>
      <c r="J134" s="445"/>
      <c r="K134" s="146"/>
      <c r="L134" s="808"/>
      <c r="M134" s="873"/>
      <c r="N134" s="868"/>
      <c r="O134" s="868"/>
      <c r="P134" s="868"/>
      <c r="Q134" s="868"/>
      <c r="R134" s="868"/>
      <c r="S134" s="868"/>
      <c r="T134" s="868"/>
      <c r="U134" s="868"/>
      <c r="V134" s="868"/>
      <c r="W134" s="868"/>
      <c r="X134" s="868"/>
      <c r="Y134" s="868"/>
      <c r="Z134" s="868"/>
      <c r="AA134" s="868"/>
      <c r="AB134" s="868"/>
      <c r="AC134" s="868"/>
      <c r="AD134" s="868"/>
      <c r="AE134" s="868"/>
      <c r="AF134" s="868"/>
      <c r="AG134" s="868"/>
      <c r="AH134" s="868"/>
      <c r="AI134" s="868"/>
      <c r="AJ134" s="868"/>
      <c r="AK134" s="868"/>
      <c r="AL134" s="868"/>
      <c r="AM134" s="868"/>
      <c r="AN134" s="868"/>
      <c r="AO134" s="868"/>
      <c r="AP134" s="868"/>
      <c r="AQ134" s="868"/>
      <c r="AR134" s="868"/>
      <c r="AS134" s="868"/>
      <c r="AT134" s="868"/>
      <c r="AU134" s="868"/>
      <c r="AV134" s="868"/>
      <c r="AW134" s="868"/>
      <c r="AX134" s="868"/>
      <c r="AY134" s="868"/>
      <c r="AZ134" s="868"/>
      <c r="BA134" s="868"/>
      <c r="BB134" s="868"/>
      <c r="BC134" s="868"/>
      <c r="BD134" s="868"/>
      <c r="BE134" s="868"/>
      <c r="BF134" s="868"/>
      <c r="BG134" s="868"/>
      <c r="BH134" s="868"/>
      <c r="BI134" s="868"/>
      <c r="BJ134" s="868"/>
      <c r="BK134" s="809"/>
      <c r="BL134" s="158"/>
      <c r="BM134" s="158"/>
      <c r="BN134" s="158"/>
      <c r="BO134" s="158"/>
      <c r="BP134" s="158"/>
      <c r="BQ134" s="158"/>
      <c r="BR134" s="158"/>
      <c r="BS134" s="158"/>
      <c r="BT134" s="158"/>
      <c r="BU134" s="158"/>
      <c r="BV134" s="165"/>
      <c r="BW134" s="165"/>
      <c r="BX134" s="165"/>
      <c r="BY134" s="165"/>
      <c r="BZ134" s="165"/>
      <c r="CA134" s="165"/>
    </row>
    <row r="135" spans="1:79" s="78" customFormat="1" ht="29.25" customHeight="1" x14ac:dyDescent="0.2">
      <c r="A135" s="76"/>
      <c r="B135" s="894"/>
      <c r="C135" s="425" t="s">
        <v>1095</v>
      </c>
      <c r="D135" s="1061"/>
      <c r="E135" s="509"/>
      <c r="F135" s="509"/>
      <c r="G135" s="238">
        <v>2</v>
      </c>
      <c r="H135" s="111">
        <f t="shared" si="1"/>
        <v>0</v>
      </c>
      <c r="I135" s="427"/>
      <c r="J135" s="445"/>
      <c r="K135" s="146" t="b">
        <v>0</v>
      </c>
      <c r="L135" s="808">
        <f t="shared" si="0"/>
        <v>0</v>
      </c>
      <c r="M135" s="873"/>
      <c r="N135" s="868"/>
      <c r="O135" s="868"/>
      <c r="P135" s="868"/>
      <c r="Q135" s="868"/>
      <c r="R135" s="868"/>
      <c r="S135" s="868"/>
      <c r="T135" s="868"/>
      <c r="U135" s="868"/>
      <c r="V135" s="868"/>
      <c r="W135" s="868"/>
      <c r="X135" s="868"/>
      <c r="Y135" s="868"/>
      <c r="Z135" s="868"/>
      <c r="AA135" s="868"/>
      <c r="AB135" s="868"/>
      <c r="AC135" s="868"/>
      <c r="AD135" s="868"/>
      <c r="AE135" s="868"/>
      <c r="AF135" s="868"/>
      <c r="AG135" s="868"/>
      <c r="AH135" s="868"/>
      <c r="AI135" s="868"/>
      <c r="AJ135" s="868"/>
      <c r="AK135" s="868"/>
      <c r="AL135" s="868"/>
      <c r="AM135" s="868"/>
      <c r="AN135" s="868"/>
      <c r="AO135" s="868"/>
      <c r="AP135" s="868"/>
      <c r="AQ135" s="868"/>
      <c r="AR135" s="868"/>
      <c r="AS135" s="868"/>
      <c r="AT135" s="868"/>
      <c r="AU135" s="868"/>
      <c r="AV135" s="868"/>
      <c r="AW135" s="868"/>
      <c r="AX135" s="868"/>
      <c r="AY135" s="868"/>
      <c r="AZ135" s="868"/>
      <c r="BA135" s="868"/>
      <c r="BB135" s="868"/>
      <c r="BC135" s="868"/>
      <c r="BD135" s="868"/>
      <c r="BE135" s="868"/>
      <c r="BF135" s="868"/>
      <c r="BG135" s="868"/>
      <c r="BH135" s="868"/>
      <c r="BI135" s="868"/>
      <c r="BJ135" s="868"/>
      <c r="BK135" s="809"/>
      <c r="BL135" s="158"/>
      <c r="BM135" s="158"/>
      <c r="BN135" s="158"/>
      <c r="BO135" s="158"/>
      <c r="BP135" s="158"/>
      <c r="BQ135" s="158"/>
      <c r="BR135" s="158"/>
      <c r="BS135" s="158"/>
      <c r="BT135" s="158"/>
      <c r="BU135" s="158"/>
      <c r="BV135" s="165"/>
      <c r="BW135" s="165"/>
      <c r="BX135" s="165"/>
      <c r="BY135" s="165"/>
      <c r="BZ135" s="165"/>
      <c r="CA135" s="165"/>
    </row>
    <row r="136" spans="1:79" s="78" customFormat="1" ht="29.25" customHeight="1" x14ac:dyDescent="0.2">
      <c r="A136" s="76"/>
      <c r="B136" s="894"/>
      <c r="C136" s="424" t="s">
        <v>1096</v>
      </c>
      <c r="D136" s="1058"/>
      <c r="E136" s="404"/>
      <c r="F136" s="404"/>
      <c r="G136" s="238">
        <v>1</v>
      </c>
      <c r="H136" s="111">
        <f t="shared" si="1"/>
        <v>0</v>
      </c>
      <c r="I136" s="427"/>
      <c r="J136" s="445">
        <v>2</v>
      </c>
      <c r="K136" s="146" t="b">
        <v>0</v>
      </c>
      <c r="L136" s="808">
        <f t="shared" si="0"/>
        <v>0</v>
      </c>
      <c r="M136" s="873"/>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c r="AT136" s="868"/>
      <c r="AU136" s="868"/>
      <c r="AV136" s="868"/>
      <c r="AW136" s="868"/>
      <c r="AX136" s="868"/>
      <c r="AY136" s="868"/>
      <c r="AZ136" s="868"/>
      <c r="BA136" s="868"/>
      <c r="BB136" s="868"/>
      <c r="BC136" s="868"/>
      <c r="BD136" s="868"/>
      <c r="BE136" s="868"/>
      <c r="BF136" s="868"/>
      <c r="BG136" s="868"/>
      <c r="BH136" s="868"/>
      <c r="BI136" s="868"/>
      <c r="BJ136" s="868"/>
      <c r="BK136" s="809"/>
      <c r="BL136" s="158"/>
      <c r="BM136" s="158"/>
      <c r="BN136" s="158"/>
      <c r="BO136" s="158"/>
      <c r="BP136" s="158"/>
      <c r="BQ136" s="158"/>
      <c r="BR136" s="158"/>
      <c r="BS136" s="158"/>
      <c r="BT136" s="158"/>
      <c r="BU136" s="158"/>
      <c r="BV136" s="165"/>
      <c r="BW136" s="165"/>
      <c r="BX136" s="165"/>
      <c r="BY136" s="165"/>
      <c r="BZ136" s="165"/>
      <c r="CA136" s="165"/>
    </row>
    <row r="137" spans="1:79" s="78" customFormat="1" ht="29.25" customHeight="1" x14ac:dyDescent="0.2">
      <c r="A137" s="76"/>
      <c r="B137" s="894"/>
      <c r="C137" s="424" t="s">
        <v>1097</v>
      </c>
      <c r="D137" s="1058"/>
      <c r="E137" s="404"/>
      <c r="F137" s="404"/>
      <c r="G137" s="238">
        <v>2</v>
      </c>
      <c r="H137" s="111">
        <f t="shared" si="1"/>
        <v>0</v>
      </c>
      <c r="I137" s="427"/>
      <c r="J137" s="445"/>
      <c r="K137" s="146" t="b">
        <v>0</v>
      </c>
      <c r="L137" s="808">
        <f t="shared" si="0"/>
        <v>0</v>
      </c>
      <c r="M137" s="873"/>
      <c r="N137" s="868"/>
      <c r="O137" s="868"/>
      <c r="P137" s="868"/>
      <c r="Q137" s="868"/>
      <c r="R137" s="868"/>
      <c r="S137" s="868"/>
      <c r="T137" s="868"/>
      <c r="U137" s="868"/>
      <c r="V137" s="868"/>
      <c r="W137" s="868"/>
      <c r="X137" s="868"/>
      <c r="Y137" s="868"/>
      <c r="Z137" s="868"/>
      <c r="AA137" s="868"/>
      <c r="AB137" s="868"/>
      <c r="AC137" s="868"/>
      <c r="AD137" s="868"/>
      <c r="AE137" s="868"/>
      <c r="AF137" s="868"/>
      <c r="AG137" s="868"/>
      <c r="AH137" s="868"/>
      <c r="AI137" s="868"/>
      <c r="AJ137" s="868"/>
      <c r="AK137" s="868"/>
      <c r="AL137" s="868"/>
      <c r="AM137" s="868"/>
      <c r="AN137" s="868"/>
      <c r="AO137" s="868"/>
      <c r="AP137" s="868"/>
      <c r="AQ137" s="868"/>
      <c r="AR137" s="868"/>
      <c r="AS137" s="868"/>
      <c r="AT137" s="868"/>
      <c r="AU137" s="868"/>
      <c r="AV137" s="868"/>
      <c r="AW137" s="868"/>
      <c r="AX137" s="868"/>
      <c r="AY137" s="868"/>
      <c r="AZ137" s="868"/>
      <c r="BA137" s="868"/>
      <c r="BB137" s="868"/>
      <c r="BC137" s="868"/>
      <c r="BD137" s="868"/>
      <c r="BE137" s="868"/>
      <c r="BF137" s="868"/>
      <c r="BG137" s="868"/>
      <c r="BH137" s="868"/>
      <c r="BI137" s="868"/>
      <c r="BJ137" s="868"/>
      <c r="BK137" s="809"/>
      <c r="BL137" s="158"/>
      <c r="BM137" s="158"/>
      <c r="BN137" s="158"/>
      <c r="BO137" s="158"/>
      <c r="BP137" s="158"/>
      <c r="BQ137" s="158"/>
      <c r="BR137" s="158"/>
      <c r="BS137" s="158"/>
      <c r="BT137" s="158"/>
      <c r="BU137" s="158"/>
      <c r="BV137" s="165"/>
      <c r="BW137" s="165"/>
      <c r="BX137" s="165"/>
      <c r="BY137" s="165"/>
      <c r="BZ137" s="165"/>
      <c r="CA137" s="165"/>
    </row>
    <row r="138" spans="1:79" s="78" customFormat="1" ht="29.25" customHeight="1" x14ac:dyDescent="0.2">
      <c r="A138" s="76"/>
      <c r="B138" s="894"/>
      <c r="C138" s="424" t="s">
        <v>1098</v>
      </c>
      <c r="D138" s="1058"/>
      <c r="E138" s="404"/>
      <c r="F138" s="404"/>
      <c r="G138" s="238">
        <v>1</v>
      </c>
      <c r="H138" s="111">
        <f t="shared" si="1"/>
        <v>0</v>
      </c>
      <c r="I138" s="427"/>
      <c r="J138" s="445"/>
      <c r="K138" s="146" t="b">
        <v>0</v>
      </c>
      <c r="L138" s="808">
        <f t="shared" si="0"/>
        <v>0</v>
      </c>
      <c r="M138" s="873"/>
      <c r="N138" s="868"/>
      <c r="O138" s="868"/>
      <c r="P138" s="868"/>
      <c r="Q138" s="868"/>
      <c r="R138" s="868"/>
      <c r="S138" s="868"/>
      <c r="T138" s="868"/>
      <c r="U138" s="868"/>
      <c r="V138" s="868"/>
      <c r="W138" s="868"/>
      <c r="X138" s="868"/>
      <c r="Y138" s="868"/>
      <c r="Z138" s="868"/>
      <c r="AA138" s="868"/>
      <c r="AB138" s="868"/>
      <c r="AC138" s="868"/>
      <c r="AD138" s="868"/>
      <c r="AE138" s="868"/>
      <c r="AF138" s="868"/>
      <c r="AG138" s="868"/>
      <c r="AH138" s="868"/>
      <c r="AI138" s="868"/>
      <c r="AJ138" s="868"/>
      <c r="AK138" s="868"/>
      <c r="AL138" s="868"/>
      <c r="AM138" s="868"/>
      <c r="AN138" s="868"/>
      <c r="AO138" s="868"/>
      <c r="AP138" s="868"/>
      <c r="AQ138" s="868"/>
      <c r="AR138" s="868"/>
      <c r="AS138" s="868"/>
      <c r="AT138" s="868"/>
      <c r="AU138" s="868"/>
      <c r="AV138" s="868"/>
      <c r="AW138" s="868"/>
      <c r="AX138" s="868"/>
      <c r="AY138" s="868"/>
      <c r="AZ138" s="868"/>
      <c r="BA138" s="868"/>
      <c r="BB138" s="868"/>
      <c r="BC138" s="868"/>
      <c r="BD138" s="868"/>
      <c r="BE138" s="868"/>
      <c r="BF138" s="868"/>
      <c r="BG138" s="868"/>
      <c r="BH138" s="868"/>
      <c r="BI138" s="868"/>
      <c r="BJ138" s="868"/>
      <c r="BK138" s="809"/>
      <c r="BL138" s="158"/>
      <c r="BM138" s="158"/>
      <c r="BN138" s="158"/>
      <c r="BO138" s="158"/>
      <c r="BP138" s="158"/>
      <c r="BQ138" s="158"/>
      <c r="BR138" s="158"/>
      <c r="BS138" s="158"/>
      <c r="BT138" s="158"/>
      <c r="BU138" s="158"/>
      <c r="BV138" s="165"/>
      <c r="BW138" s="165"/>
      <c r="BX138" s="165"/>
      <c r="BY138" s="165"/>
      <c r="BZ138" s="165"/>
      <c r="CA138" s="165"/>
    </row>
    <row r="139" spans="1:79" s="78" customFormat="1" ht="29.25" customHeight="1" x14ac:dyDescent="0.2">
      <c r="A139" s="76"/>
      <c r="B139" s="894"/>
      <c r="C139" s="424" t="s">
        <v>1099</v>
      </c>
      <c r="D139" s="1058"/>
      <c r="E139" s="404"/>
      <c r="F139" s="404"/>
      <c r="G139" s="238">
        <v>1</v>
      </c>
      <c r="H139" s="111">
        <f t="shared" si="1"/>
        <v>0</v>
      </c>
      <c r="I139" s="427"/>
      <c r="J139" s="445"/>
      <c r="K139" s="146" t="b">
        <v>0</v>
      </c>
      <c r="L139" s="808">
        <f t="shared" si="0"/>
        <v>0</v>
      </c>
      <c r="M139" s="873"/>
      <c r="N139" s="868"/>
      <c r="O139" s="868"/>
      <c r="P139" s="868"/>
      <c r="Q139" s="868"/>
      <c r="R139" s="868"/>
      <c r="S139" s="868"/>
      <c r="T139" s="868"/>
      <c r="U139" s="868"/>
      <c r="V139" s="868"/>
      <c r="W139" s="868"/>
      <c r="X139" s="868"/>
      <c r="Y139" s="868"/>
      <c r="Z139" s="868"/>
      <c r="AA139" s="868"/>
      <c r="AB139" s="868"/>
      <c r="AC139" s="868"/>
      <c r="AD139" s="868"/>
      <c r="AE139" s="868"/>
      <c r="AF139" s="868"/>
      <c r="AG139" s="868"/>
      <c r="AH139" s="868"/>
      <c r="AI139" s="868"/>
      <c r="AJ139" s="868"/>
      <c r="AK139" s="868"/>
      <c r="AL139" s="868"/>
      <c r="AM139" s="868"/>
      <c r="AN139" s="868"/>
      <c r="AO139" s="868"/>
      <c r="AP139" s="868"/>
      <c r="AQ139" s="868"/>
      <c r="AR139" s="868"/>
      <c r="AS139" s="868"/>
      <c r="AT139" s="868"/>
      <c r="AU139" s="868"/>
      <c r="AV139" s="868"/>
      <c r="AW139" s="868"/>
      <c r="AX139" s="868"/>
      <c r="AY139" s="868"/>
      <c r="AZ139" s="868"/>
      <c r="BA139" s="868"/>
      <c r="BB139" s="868"/>
      <c r="BC139" s="868"/>
      <c r="BD139" s="868"/>
      <c r="BE139" s="868"/>
      <c r="BF139" s="868"/>
      <c r="BG139" s="868"/>
      <c r="BH139" s="868"/>
      <c r="BI139" s="868"/>
      <c r="BJ139" s="868"/>
      <c r="BK139" s="809"/>
      <c r="BL139" s="158"/>
      <c r="BM139" s="158"/>
      <c r="BN139" s="158"/>
      <c r="BO139" s="158"/>
      <c r="BP139" s="158"/>
      <c r="BQ139" s="158"/>
      <c r="BR139" s="158"/>
      <c r="BS139" s="158"/>
      <c r="BT139" s="158"/>
      <c r="BU139" s="158"/>
      <c r="BV139" s="165"/>
      <c r="BW139" s="165"/>
      <c r="BX139" s="165"/>
      <c r="BY139" s="165"/>
      <c r="BZ139" s="165"/>
      <c r="CA139" s="165"/>
    </row>
    <row r="140" spans="1:79" s="78" customFormat="1" ht="29.25" customHeight="1" x14ac:dyDescent="0.2">
      <c r="A140" s="76"/>
      <c r="B140" s="894"/>
      <c r="C140" s="424" t="s">
        <v>1100</v>
      </c>
      <c r="D140" s="1058"/>
      <c r="E140" s="404"/>
      <c r="F140" s="404"/>
      <c r="G140" s="238">
        <v>2</v>
      </c>
      <c r="H140" s="111">
        <f t="shared" si="1"/>
        <v>0</v>
      </c>
      <c r="I140" s="427"/>
      <c r="J140" s="445"/>
      <c r="K140" s="146" t="b">
        <v>0</v>
      </c>
      <c r="L140" s="808">
        <f t="shared" si="0"/>
        <v>0</v>
      </c>
      <c r="M140" s="873"/>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868"/>
      <c r="AL140" s="868"/>
      <c r="AM140" s="868"/>
      <c r="AN140" s="868"/>
      <c r="AO140" s="868"/>
      <c r="AP140" s="868"/>
      <c r="AQ140" s="868"/>
      <c r="AR140" s="868"/>
      <c r="AS140" s="868"/>
      <c r="AT140" s="868"/>
      <c r="AU140" s="868"/>
      <c r="AV140" s="868"/>
      <c r="AW140" s="868"/>
      <c r="AX140" s="868"/>
      <c r="AY140" s="868"/>
      <c r="AZ140" s="868"/>
      <c r="BA140" s="868"/>
      <c r="BB140" s="868"/>
      <c r="BC140" s="868"/>
      <c r="BD140" s="868"/>
      <c r="BE140" s="868"/>
      <c r="BF140" s="868"/>
      <c r="BG140" s="868"/>
      <c r="BH140" s="868"/>
      <c r="BI140" s="868"/>
      <c r="BJ140" s="868"/>
      <c r="BK140" s="809"/>
      <c r="BL140" s="158"/>
      <c r="BM140" s="158"/>
      <c r="BN140" s="158"/>
      <c r="BO140" s="158"/>
      <c r="BP140" s="158"/>
      <c r="BQ140" s="158"/>
      <c r="BR140" s="158"/>
      <c r="BS140" s="158"/>
      <c r="BT140" s="158"/>
      <c r="BU140" s="158"/>
      <c r="BV140" s="165"/>
      <c r="BW140" s="165"/>
      <c r="BX140" s="165"/>
      <c r="BY140" s="165"/>
      <c r="BZ140" s="165"/>
      <c r="CA140" s="165"/>
    </row>
    <row r="141" spans="1:79" s="78" customFormat="1" ht="29.25" customHeight="1" x14ac:dyDescent="0.2">
      <c r="A141" s="76"/>
      <c r="B141" s="894"/>
      <c r="C141" s="424" t="s">
        <v>1101</v>
      </c>
      <c r="D141" s="1058"/>
      <c r="E141" s="404"/>
      <c r="F141" s="404"/>
      <c r="G141" s="238">
        <v>2</v>
      </c>
      <c r="H141" s="111">
        <f t="shared" si="1"/>
        <v>0</v>
      </c>
      <c r="I141" s="427"/>
      <c r="J141" s="445"/>
      <c r="K141" s="146" t="b">
        <v>0</v>
      </c>
      <c r="L141" s="808">
        <f t="shared" si="0"/>
        <v>0</v>
      </c>
      <c r="M141" s="873"/>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868"/>
      <c r="AL141" s="868"/>
      <c r="AM141" s="868"/>
      <c r="AN141" s="868"/>
      <c r="AO141" s="868"/>
      <c r="AP141" s="868"/>
      <c r="AQ141" s="868"/>
      <c r="AR141" s="868"/>
      <c r="AS141" s="868"/>
      <c r="AT141" s="868"/>
      <c r="AU141" s="868"/>
      <c r="AV141" s="868"/>
      <c r="AW141" s="868"/>
      <c r="AX141" s="868"/>
      <c r="AY141" s="868"/>
      <c r="AZ141" s="868"/>
      <c r="BA141" s="868"/>
      <c r="BB141" s="868"/>
      <c r="BC141" s="868"/>
      <c r="BD141" s="868"/>
      <c r="BE141" s="868"/>
      <c r="BF141" s="868"/>
      <c r="BG141" s="868"/>
      <c r="BH141" s="868"/>
      <c r="BI141" s="868"/>
      <c r="BJ141" s="868"/>
      <c r="BK141" s="809"/>
      <c r="BL141" s="158"/>
      <c r="BM141" s="158"/>
      <c r="BN141" s="158"/>
      <c r="BO141" s="158"/>
      <c r="BP141" s="158"/>
      <c r="BQ141" s="158"/>
      <c r="BR141" s="158"/>
      <c r="BS141" s="158"/>
      <c r="BT141" s="158"/>
      <c r="BU141" s="158"/>
      <c r="BV141" s="165"/>
      <c r="BW141" s="165"/>
      <c r="BX141" s="165"/>
      <c r="BY141" s="165"/>
      <c r="BZ141" s="165"/>
      <c r="CA141" s="165"/>
    </row>
    <row r="142" spans="1:79" s="78" customFormat="1" ht="29.25" customHeight="1" x14ac:dyDescent="0.2">
      <c r="A142" s="76"/>
      <c r="B142" s="894"/>
      <c r="C142" s="423" t="s">
        <v>1102</v>
      </c>
      <c r="D142" s="1059"/>
      <c r="E142" s="512"/>
      <c r="F142" s="512"/>
      <c r="G142" s="238">
        <v>2</v>
      </c>
      <c r="H142" s="111">
        <f t="shared" si="1"/>
        <v>0</v>
      </c>
      <c r="I142" s="427"/>
      <c r="J142" s="445"/>
      <c r="K142" s="146" t="b">
        <v>0</v>
      </c>
      <c r="L142" s="808">
        <f t="shared" si="0"/>
        <v>0</v>
      </c>
      <c r="M142" s="873"/>
      <c r="N142" s="868"/>
      <c r="O142" s="868"/>
      <c r="P142" s="868"/>
      <c r="Q142" s="868"/>
      <c r="R142" s="868"/>
      <c r="S142" s="868"/>
      <c r="T142" s="868"/>
      <c r="U142" s="868"/>
      <c r="V142" s="868"/>
      <c r="W142" s="868"/>
      <c r="X142" s="868"/>
      <c r="Y142" s="868"/>
      <c r="Z142" s="868"/>
      <c r="AA142" s="868"/>
      <c r="AB142" s="868"/>
      <c r="AC142" s="868"/>
      <c r="AD142" s="868"/>
      <c r="AE142" s="868"/>
      <c r="AF142" s="868"/>
      <c r="AG142" s="868"/>
      <c r="AH142" s="868"/>
      <c r="AI142" s="868"/>
      <c r="AJ142" s="868"/>
      <c r="AK142" s="868"/>
      <c r="AL142" s="868"/>
      <c r="AM142" s="868"/>
      <c r="AN142" s="868"/>
      <c r="AO142" s="868"/>
      <c r="AP142" s="868"/>
      <c r="AQ142" s="868"/>
      <c r="AR142" s="868"/>
      <c r="AS142" s="868"/>
      <c r="AT142" s="868"/>
      <c r="AU142" s="868"/>
      <c r="AV142" s="868"/>
      <c r="AW142" s="868"/>
      <c r="AX142" s="868"/>
      <c r="AY142" s="868"/>
      <c r="AZ142" s="868"/>
      <c r="BA142" s="868"/>
      <c r="BB142" s="868"/>
      <c r="BC142" s="868"/>
      <c r="BD142" s="868"/>
      <c r="BE142" s="868"/>
      <c r="BF142" s="868"/>
      <c r="BG142" s="868"/>
      <c r="BH142" s="868"/>
      <c r="BI142" s="868"/>
      <c r="BJ142" s="868"/>
      <c r="BK142" s="809"/>
      <c r="BL142" s="158"/>
      <c r="BM142" s="158"/>
      <c r="BN142" s="158"/>
      <c r="BO142" s="158"/>
      <c r="BP142" s="158"/>
      <c r="BQ142" s="158"/>
      <c r="BR142" s="158"/>
      <c r="BS142" s="158"/>
      <c r="BT142" s="158"/>
      <c r="BU142" s="158"/>
      <c r="BV142" s="165"/>
      <c r="BW142" s="165"/>
      <c r="BX142" s="165"/>
      <c r="BY142" s="165"/>
      <c r="BZ142" s="165"/>
      <c r="CA142" s="165"/>
    </row>
    <row r="143" spans="1:79" s="78" customFormat="1" ht="29.25" customHeight="1" x14ac:dyDescent="0.2">
      <c r="A143" s="76"/>
      <c r="B143" s="896"/>
      <c r="C143" s="371"/>
      <c r="D143" s="1060" t="str">
        <f>IF(SUM(H135:H142)&gt;2,"Bitte überprüfen Sie ihre Auswahl: Max 2 Punkte erreichbar","")</f>
        <v/>
      </c>
      <c r="E143" s="521"/>
      <c r="F143" s="522"/>
      <c r="G143" s="218">
        <v>2</v>
      </c>
      <c r="H143" s="223">
        <f>IF(SUM(H135:H142)&gt;2,2,SUM(H135:H142))</f>
        <v>0</v>
      </c>
      <c r="I143" s="427"/>
      <c r="J143" s="445"/>
      <c r="K143" s="146"/>
      <c r="L143" s="808"/>
      <c r="M143" s="873"/>
      <c r="N143" s="868"/>
      <c r="O143" s="868"/>
      <c r="P143" s="868"/>
      <c r="Q143" s="868"/>
      <c r="R143" s="868"/>
      <c r="S143" s="868"/>
      <c r="T143" s="868"/>
      <c r="U143" s="868"/>
      <c r="V143" s="868"/>
      <c r="W143" s="868"/>
      <c r="X143" s="868"/>
      <c r="Y143" s="868"/>
      <c r="Z143" s="868"/>
      <c r="AA143" s="868"/>
      <c r="AB143" s="868"/>
      <c r="AC143" s="868"/>
      <c r="AD143" s="868"/>
      <c r="AE143" s="868"/>
      <c r="AF143" s="868"/>
      <c r="AG143" s="868"/>
      <c r="AH143" s="868"/>
      <c r="AI143" s="868"/>
      <c r="AJ143" s="868"/>
      <c r="AK143" s="868"/>
      <c r="AL143" s="868"/>
      <c r="AM143" s="868"/>
      <c r="AN143" s="868"/>
      <c r="AO143" s="868"/>
      <c r="AP143" s="868"/>
      <c r="AQ143" s="868"/>
      <c r="AR143" s="868"/>
      <c r="AS143" s="868"/>
      <c r="AT143" s="868"/>
      <c r="AU143" s="868"/>
      <c r="AV143" s="868"/>
      <c r="AW143" s="868"/>
      <c r="AX143" s="868"/>
      <c r="AY143" s="868"/>
      <c r="AZ143" s="868"/>
      <c r="BA143" s="868"/>
      <c r="BB143" s="868"/>
      <c r="BC143" s="868"/>
      <c r="BD143" s="868"/>
      <c r="BE143" s="868"/>
      <c r="BF143" s="868"/>
      <c r="BG143" s="868"/>
      <c r="BH143" s="868"/>
      <c r="BI143" s="868"/>
      <c r="BJ143" s="868"/>
      <c r="BK143" s="809"/>
      <c r="BL143" s="158"/>
      <c r="BM143" s="158"/>
      <c r="BN143" s="158"/>
      <c r="BO143" s="158"/>
      <c r="BP143" s="158"/>
      <c r="BQ143" s="158"/>
      <c r="BR143" s="158"/>
      <c r="BS143" s="158"/>
      <c r="BT143" s="158"/>
      <c r="BU143" s="158"/>
      <c r="BV143" s="165"/>
      <c r="BW143" s="165"/>
      <c r="BX143" s="165"/>
      <c r="BY143" s="165"/>
      <c r="BZ143" s="165"/>
      <c r="CA143" s="165"/>
    </row>
    <row r="144" spans="1:79" s="78" customFormat="1" ht="29.25" customHeight="1" x14ac:dyDescent="0.2">
      <c r="A144" s="76"/>
      <c r="B144" s="894"/>
      <c r="C144" s="425" t="s">
        <v>1103</v>
      </c>
      <c r="D144" s="1061"/>
      <c r="E144" s="509"/>
      <c r="F144" s="509"/>
      <c r="G144" s="238">
        <v>2</v>
      </c>
      <c r="H144" s="111">
        <f t="shared" si="1"/>
        <v>0</v>
      </c>
      <c r="I144" s="427"/>
      <c r="J144" s="445"/>
      <c r="K144" s="146" t="b">
        <v>0</v>
      </c>
      <c r="L144" s="808">
        <f t="shared" si="0"/>
        <v>0</v>
      </c>
      <c r="M144" s="873"/>
      <c r="N144" s="868"/>
      <c r="O144" s="868"/>
      <c r="P144" s="868"/>
      <c r="Q144" s="868"/>
      <c r="R144" s="868"/>
      <c r="S144" s="868"/>
      <c r="T144" s="868"/>
      <c r="U144" s="868"/>
      <c r="V144" s="868"/>
      <c r="W144" s="868"/>
      <c r="X144" s="868"/>
      <c r="Y144" s="868"/>
      <c r="Z144" s="868"/>
      <c r="AA144" s="868"/>
      <c r="AB144" s="868"/>
      <c r="AC144" s="868"/>
      <c r="AD144" s="868"/>
      <c r="AE144" s="868"/>
      <c r="AF144" s="868"/>
      <c r="AG144" s="868"/>
      <c r="AH144" s="868"/>
      <c r="AI144" s="868"/>
      <c r="AJ144" s="868"/>
      <c r="AK144" s="868"/>
      <c r="AL144" s="868"/>
      <c r="AM144" s="868"/>
      <c r="AN144" s="868"/>
      <c r="AO144" s="868"/>
      <c r="AP144" s="868"/>
      <c r="AQ144" s="868"/>
      <c r="AR144" s="868"/>
      <c r="AS144" s="868"/>
      <c r="AT144" s="868"/>
      <c r="AU144" s="868"/>
      <c r="AV144" s="868"/>
      <c r="AW144" s="868"/>
      <c r="AX144" s="868"/>
      <c r="AY144" s="868"/>
      <c r="AZ144" s="868"/>
      <c r="BA144" s="868"/>
      <c r="BB144" s="868"/>
      <c r="BC144" s="868"/>
      <c r="BD144" s="868"/>
      <c r="BE144" s="868"/>
      <c r="BF144" s="868"/>
      <c r="BG144" s="868"/>
      <c r="BH144" s="868"/>
      <c r="BI144" s="868"/>
      <c r="BJ144" s="868"/>
      <c r="BK144" s="809"/>
      <c r="BL144" s="158"/>
      <c r="BM144" s="158"/>
      <c r="BN144" s="158"/>
      <c r="BO144" s="158"/>
      <c r="BP144" s="158"/>
      <c r="BQ144" s="158"/>
      <c r="BR144" s="158"/>
      <c r="BS144" s="158"/>
      <c r="BT144" s="158"/>
      <c r="BU144" s="158"/>
      <c r="BV144" s="165"/>
      <c r="BW144" s="165"/>
      <c r="BX144" s="165"/>
      <c r="BY144" s="165"/>
      <c r="BZ144" s="165"/>
      <c r="CA144" s="165"/>
    </row>
    <row r="145" spans="1:79" s="78" customFormat="1" ht="29.25" customHeight="1" x14ac:dyDescent="0.2">
      <c r="A145" s="76"/>
      <c r="B145" s="894"/>
      <c r="C145" s="424" t="s">
        <v>1104</v>
      </c>
      <c r="D145" s="1058"/>
      <c r="E145" s="404"/>
      <c r="F145" s="404"/>
      <c r="G145" s="238">
        <v>2</v>
      </c>
      <c r="H145" s="111">
        <f t="shared" si="1"/>
        <v>0</v>
      </c>
      <c r="I145" s="427"/>
      <c r="J145" s="445">
        <v>2</v>
      </c>
      <c r="K145" s="146" t="b">
        <v>0</v>
      </c>
      <c r="L145" s="808">
        <f t="shared" si="0"/>
        <v>0</v>
      </c>
      <c r="M145" s="873"/>
      <c r="N145" s="868"/>
      <c r="O145" s="868"/>
      <c r="P145" s="868"/>
      <c r="Q145" s="868"/>
      <c r="R145" s="868"/>
      <c r="S145" s="868"/>
      <c r="T145" s="868"/>
      <c r="U145" s="868"/>
      <c r="V145" s="868"/>
      <c r="W145" s="868"/>
      <c r="X145" s="868"/>
      <c r="Y145" s="868"/>
      <c r="Z145" s="868"/>
      <c r="AA145" s="868"/>
      <c r="AB145" s="868"/>
      <c r="AC145" s="868"/>
      <c r="AD145" s="868"/>
      <c r="AE145" s="868"/>
      <c r="AF145" s="868"/>
      <c r="AG145" s="868"/>
      <c r="AH145" s="868"/>
      <c r="AI145" s="868"/>
      <c r="AJ145" s="868"/>
      <c r="AK145" s="868"/>
      <c r="AL145" s="868"/>
      <c r="AM145" s="868"/>
      <c r="AN145" s="868"/>
      <c r="AO145" s="868"/>
      <c r="AP145" s="868"/>
      <c r="AQ145" s="868"/>
      <c r="AR145" s="868"/>
      <c r="AS145" s="868"/>
      <c r="AT145" s="868"/>
      <c r="AU145" s="868"/>
      <c r="AV145" s="868"/>
      <c r="AW145" s="868"/>
      <c r="AX145" s="868"/>
      <c r="AY145" s="868"/>
      <c r="AZ145" s="868"/>
      <c r="BA145" s="868"/>
      <c r="BB145" s="868"/>
      <c r="BC145" s="868"/>
      <c r="BD145" s="868"/>
      <c r="BE145" s="868"/>
      <c r="BF145" s="868"/>
      <c r="BG145" s="868"/>
      <c r="BH145" s="868"/>
      <c r="BI145" s="868"/>
      <c r="BJ145" s="868"/>
      <c r="BK145" s="809"/>
      <c r="BL145" s="158"/>
      <c r="BM145" s="158"/>
      <c r="BN145" s="158"/>
      <c r="BO145" s="158"/>
      <c r="BP145" s="158"/>
      <c r="BQ145" s="158"/>
      <c r="BR145" s="158"/>
      <c r="BS145" s="158"/>
      <c r="BT145" s="158"/>
      <c r="BU145" s="158"/>
      <c r="BV145" s="165"/>
      <c r="BW145" s="165"/>
      <c r="BX145" s="165"/>
      <c r="BY145" s="165"/>
      <c r="BZ145" s="165"/>
      <c r="CA145" s="165"/>
    </row>
    <row r="146" spans="1:79" s="78" customFormat="1" ht="29.25" customHeight="1" x14ac:dyDescent="0.2">
      <c r="A146" s="76"/>
      <c r="B146" s="894"/>
      <c r="C146" s="424" t="s">
        <v>1105</v>
      </c>
      <c r="D146" s="1058"/>
      <c r="E146" s="404"/>
      <c r="F146" s="404"/>
      <c r="G146" s="238">
        <v>2</v>
      </c>
      <c r="H146" s="111">
        <f t="shared" si="1"/>
        <v>0</v>
      </c>
      <c r="I146" s="427"/>
      <c r="J146" s="445"/>
      <c r="K146" s="146" t="b">
        <v>0</v>
      </c>
      <c r="L146" s="808">
        <f t="shared" si="0"/>
        <v>0</v>
      </c>
      <c r="M146" s="873"/>
      <c r="N146" s="868"/>
      <c r="O146" s="868"/>
      <c r="P146" s="868"/>
      <c r="Q146" s="868"/>
      <c r="R146" s="868"/>
      <c r="S146" s="868"/>
      <c r="T146" s="868"/>
      <c r="U146" s="868"/>
      <c r="V146" s="868"/>
      <c r="W146" s="868"/>
      <c r="X146" s="868"/>
      <c r="Y146" s="868"/>
      <c r="Z146" s="868"/>
      <c r="AA146" s="868"/>
      <c r="AB146" s="868"/>
      <c r="AC146" s="868"/>
      <c r="AD146" s="868"/>
      <c r="AE146" s="868"/>
      <c r="AF146" s="868"/>
      <c r="AG146" s="868"/>
      <c r="AH146" s="868"/>
      <c r="AI146" s="868"/>
      <c r="AJ146" s="868"/>
      <c r="AK146" s="868"/>
      <c r="AL146" s="868"/>
      <c r="AM146" s="868"/>
      <c r="AN146" s="868"/>
      <c r="AO146" s="868"/>
      <c r="AP146" s="868"/>
      <c r="AQ146" s="868"/>
      <c r="AR146" s="868"/>
      <c r="AS146" s="868"/>
      <c r="AT146" s="868"/>
      <c r="AU146" s="868"/>
      <c r="AV146" s="868"/>
      <c r="AW146" s="868"/>
      <c r="AX146" s="868"/>
      <c r="AY146" s="868"/>
      <c r="AZ146" s="868"/>
      <c r="BA146" s="868"/>
      <c r="BB146" s="868"/>
      <c r="BC146" s="868"/>
      <c r="BD146" s="868"/>
      <c r="BE146" s="868"/>
      <c r="BF146" s="868"/>
      <c r="BG146" s="868"/>
      <c r="BH146" s="868"/>
      <c r="BI146" s="868"/>
      <c r="BJ146" s="868"/>
      <c r="BK146" s="809"/>
      <c r="BL146" s="158"/>
      <c r="BM146" s="158"/>
      <c r="BN146" s="158"/>
      <c r="BO146" s="158"/>
      <c r="BP146" s="158"/>
      <c r="BQ146" s="158"/>
      <c r="BR146" s="158"/>
      <c r="BS146" s="158"/>
      <c r="BT146" s="158"/>
      <c r="BU146" s="158"/>
      <c r="BV146" s="165"/>
      <c r="BW146" s="165"/>
      <c r="BX146" s="165"/>
      <c r="BY146" s="165"/>
      <c r="BZ146" s="165"/>
      <c r="CA146" s="165"/>
    </row>
    <row r="147" spans="1:79" s="78" customFormat="1" ht="29.25" customHeight="1" x14ac:dyDescent="0.2">
      <c r="A147" s="76"/>
      <c r="B147" s="894"/>
      <c r="C147" s="424" t="s">
        <v>1106</v>
      </c>
      <c r="D147" s="1058"/>
      <c r="E147" s="404"/>
      <c r="F147" s="404"/>
      <c r="G147" s="238">
        <v>2</v>
      </c>
      <c r="H147" s="111">
        <f t="shared" si="1"/>
        <v>0</v>
      </c>
      <c r="I147" s="427"/>
      <c r="J147" s="445"/>
      <c r="K147" s="146" t="b">
        <v>0</v>
      </c>
      <c r="L147" s="808">
        <f t="shared" si="0"/>
        <v>0</v>
      </c>
      <c r="M147" s="873"/>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8"/>
      <c r="AK147" s="868"/>
      <c r="AL147" s="868"/>
      <c r="AM147" s="868"/>
      <c r="AN147" s="868"/>
      <c r="AO147" s="868"/>
      <c r="AP147" s="868"/>
      <c r="AQ147" s="868"/>
      <c r="AR147" s="868"/>
      <c r="AS147" s="868"/>
      <c r="AT147" s="868"/>
      <c r="AU147" s="868"/>
      <c r="AV147" s="868"/>
      <c r="AW147" s="868"/>
      <c r="AX147" s="868"/>
      <c r="AY147" s="868"/>
      <c r="AZ147" s="868"/>
      <c r="BA147" s="868"/>
      <c r="BB147" s="868"/>
      <c r="BC147" s="868"/>
      <c r="BD147" s="868"/>
      <c r="BE147" s="868"/>
      <c r="BF147" s="868"/>
      <c r="BG147" s="868"/>
      <c r="BH147" s="868"/>
      <c r="BI147" s="868"/>
      <c r="BJ147" s="868"/>
      <c r="BK147" s="809"/>
      <c r="BL147" s="158"/>
      <c r="BM147" s="158"/>
      <c r="BN147" s="158"/>
      <c r="BO147" s="158"/>
      <c r="BP147" s="158"/>
      <c r="BQ147" s="158"/>
      <c r="BR147" s="158"/>
      <c r="BS147" s="158"/>
      <c r="BT147" s="158"/>
      <c r="BU147" s="158"/>
      <c r="BV147" s="165"/>
      <c r="BW147" s="165"/>
      <c r="BX147" s="165"/>
      <c r="BY147" s="165"/>
      <c r="BZ147" s="165"/>
      <c r="CA147" s="165"/>
    </row>
    <row r="148" spans="1:79" s="78" customFormat="1" ht="29.25" customHeight="1" x14ac:dyDescent="0.2">
      <c r="A148" s="76"/>
      <c r="B148" s="894"/>
      <c r="C148" s="424" t="s">
        <v>1107</v>
      </c>
      <c r="D148" s="1058"/>
      <c r="E148" s="404"/>
      <c r="F148" s="404"/>
      <c r="G148" s="238">
        <v>2</v>
      </c>
      <c r="H148" s="111">
        <f t="shared" si="1"/>
        <v>0</v>
      </c>
      <c r="I148" s="427"/>
      <c r="J148" s="445"/>
      <c r="K148" s="146" t="b">
        <v>0</v>
      </c>
      <c r="L148" s="808">
        <f t="shared" si="0"/>
        <v>0</v>
      </c>
      <c r="M148" s="873"/>
      <c r="N148" s="868"/>
      <c r="O148" s="868"/>
      <c r="P148" s="868"/>
      <c r="Q148" s="868"/>
      <c r="R148" s="868"/>
      <c r="S148" s="868"/>
      <c r="T148" s="868"/>
      <c r="U148" s="868"/>
      <c r="V148" s="868"/>
      <c r="W148" s="868"/>
      <c r="X148" s="868"/>
      <c r="Y148" s="868"/>
      <c r="Z148" s="868"/>
      <c r="AA148" s="868"/>
      <c r="AB148" s="868"/>
      <c r="AC148" s="868"/>
      <c r="AD148" s="868"/>
      <c r="AE148" s="868"/>
      <c r="AF148" s="868"/>
      <c r="AG148" s="868"/>
      <c r="AH148" s="868"/>
      <c r="AI148" s="868"/>
      <c r="AJ148" s="868"/>
      <c r="AK148" s="868"/>
      <c r="AL148" s="868"/>
      <c r="AM148" s="868"/>
      <c r="AN148" s="868"/>
      <c r="AO148" s="868"/>
      <c r="AP148" s="868"/>
      <c r="AQ148" s="868"/>
      <c r="AR148" s="868"/>
      <c r="AS148" s="868"/>
      <c r="AT148" s="868"/>
      <c r="AU148" s="868"/>
      <c r="AV148" s="868"/>
      <c r="AW148" s="868"/>
      <c r="AX148" s="868"/>
      <c r="AY148" s="868"/>
      <c r="AZ148" s="868"/>
      <c r="BA148" s="868"/>
      <c r="BB148" s="868"/>
      <c r="BC148" s="868"/>
      <c r="BD148" s="868"/>
      <c r="BE148" s="868"/>
      <c r="BF148" s="868"/>
      <c r="BG148" s="868"/>
      <c r="BH148" s="868"/>
      <c r="BI148" s="868"/>
      <c r="BJ148" s="868"/>
      <c r="BK148" s="809"/>
      <c r="BL148" s="158"/>
      <c r="BM148" s="158"/>
      <c r="BN148" s="158"/>
      <c r="BO148" s="158"/>
      <c r="BP148" s="158"/>
      <c r="BQ148" s="158"/>
      <c r="BR148" s="158"/>
      <c r="BS148" s="158"/>
      <c r="BT148" s="158"/>
      <c r="BU148" s="158"/>
      <c r="BV148" s="165"/>
      <c r="BW148" s="165"/>
      <c r="BX148" s="165"/>
      <c r="BY148" s="165"/>
      <c r="BZ148" s="165"/>
      <c r="CA148" s="165"/>
    </row>
    <row r="149" spans="1:79" s="78" customFormat="1" ht="29.25" customHeight="1" x14ac:dyDescent="0.2">
      <c r="A149" s="76"/>
      <c r="B149" s="894"/>
      <c r="C149" s="424" t="s">
        <v>1108</v>
      </c>
      <c r="D149" s="1058"/>
      <c r="E149" s="404"/>
      <c r="F149" s="404"/>
      <c r="G149" s="238">
        <v>2</v>
      </c>
      <c r="H149" s="111">
        <f t="shared" si="1"/>
        <v>0</v>
      </c>
      <c r="I149" s="427"/>
      <c r="J149" s="445"/>
      <c r="K149" s="146" t="b">
        <v>0</v>
      </c>
      <c r="L149" s="808">
        <f t="shared" si="0"/>
        <v>0</v>
      </c>
      <c r="M149" s="873"/>
      <c r="N149" s="868"/>
      <c r="O149" s="868"/>
      <c r="P149" s="868"/>
      <c r="Q149" s="868"/>
      <c r="R149" s="868"/>
      <c r="S149" s="868"/>
      <c r="T149" s="868"/>
      <c r="U149" s="868"/>
      <c r="V149" s="868"/>
      <c r="W149" s="868"/>
      <c r="X149" s="868"/>
      <c r="Y149" s="868"/>
      <c r="Z149" s="868"/>
      <c r="AA149" s="868"/>
      <c r="AB149" s="868"/>
      <c r="AC149" s="868"/>
      <c r="AD149" s="868"/>
      <c r="AE149" s="868"/>
      <c r="AF149" s="868"/>
      <c r="AG149" s="868"/>
      <c r="AH149" s="868"/>
      <c r="AI149" s="868"/>
      <c r="AJ149" s="868"/>
      <c r="AK149" s="868"/>
      <c r="AL149" s="868"/>
      <c r="AM149" s="868"/>
      <c r="AN149" s="868"/>
      <c r="AO149" s="868"/>
      <c r="AP149" s="868"/>
      <c r="AQ149" s="868"/>
      <c r="AR149" s="868"/>
      <c r="AS149" s="868"/>
      <c r="AT149" s="868"/>
      <c r="AU149" s="868"/>
      <c r="AV149" s="868"/>
      <c r="AW149" s="868"/>
      <c r="AX149" s="868"/>
      <c r="AY149" s="868"/>
      <c r="AZ149" s="868"/>
      <c r="BA149" s="868"/>
      <c r="BB149" s="868"/>
      <c r="BC149" s="868"/>
      <c r="BD149" s="868"/>
      <c r="BE149" s="868"/>
      <c r="BF149" s="868"/>
      <c r="BG149" s="868"/>
      <c r="BH149" s="868"/>
      <c r="BI149" s="868"/>
      <c r="BJ149" s="868"/>
      <c r="BK149" s="809"/>
      <c r="BL149" s="158"/>
      <c r="BM149" s="158"/>
      <c r="BN149" s="158"/>
      <c r="BO149" s="158"/>
      <c r="BP149" s="158"/>
      <c r="BQ149" s="158"/>
      <c r="BR149" s="158"/>
      <c r="BS149" s="158"/>
      <c r="BT149" s="158"/>
      <c r="BU149" s="158"/>
      <c r="BV149" s="165"/>
      <c r="BW149" s="165"/>
      <c r="BX149" s="165"/>
      <c r="BY149" s="165"/>
      <c r="BZ149" s="165"/>
      <c r="CA149" s="165"/>
    </row>
    <row r="150" spans="1:79" s="78" customFormat="1" ht="29.25" customHeight="1" x14ac:dyDescent="0.2">
      <c r="A150" s="76"/>
      <c r="B150" s="894"/>
      <c r="C150" s="423" t="s">
        <v>1109</v>
      </c>
      <c r="D150" s="1059"/>
      <c r="E150" s="512"/>
      <c r="F150" s="512"/>
      <c r="G150" s="238">
        <v>2</v>
      </c>
      <c r="H150" s="111">
        <f t="shared" si="1"/>
        <v>0</v>
      </c>
      <c r="I150" s="427"/>
      <c r="J150" s="445"/>
      <c r="K150" s="146" t="b">
        <v>0</v>
      </c>
      <c r="L150" s="808">
        <f t="shared" si="0"/>
        <v>0</v>
      </c>
      <c r="M150" s="873"/>
      <c r="N150" s="868"/>
      <c r="O150" s="868"/>
      <c r="P150" s="868"/>
      <c r="Q150" s="868"/>
      <c r="R150" s="868"/>
      <c r="S150" s="868"/>
      <c r="T150" s="868"/>
      <c r="U150" s="868"/>
      <c r="V150" s="868"/>
      <c r="W150" s="868"/>
      <c r="X150" s="868"/>
      <c r="Y150" s="868"/>
      <c r="Z150" s="868"/>
      <c r="AA150" s="868"/>
      <c r="AB150" s="868"/>
      <c r="AC150" s="868"/>
      <c r="AD150" s="868"/>
      <c r="AE150" s="868"/>
      <c r="AF150" s="868"/>
      <c r="AG150" s="868"/>
      <c r="AH150" s="868"/>
      <c r="AI150" s="868"/>
      <c r="AJ150" s="868"/>
      <c r="AK150" s="868"/>
      <c r="AL150" s="868"/>
      <c r="AM150" s="868"/>
      <c r="AN150" s="868"/>
      <c r="AO150" s="868"/>
      <c r="AP150" s="868"/>
      <c r="AQ150" s="868"/>
      <c r="AR150" s="868"/>
      <c r="AS150" s="868"/>
      <c r="AT150" s="868"/>
      <c r="AU150" s="868"/>
      <c r="AV150" s="868"/>
      <c r="AW150" s="868"/>
      <c r="AX150" s="868"/>
      <c r="AY150" s="868"/>
      <c r="AZ150" s="868"/>
      <c r="BA150" s="868"/>
      <c r="BB150" s="868"/>
      <c r="BC150" s="868"/>
      <c r="BD150" s="868"/>
      <c r="BE150" s="868"/>
      <c r="BF150" s="868"/>
      <c r="BG150" s="868"/>
      <c r="BH150" s="868"/>
      <c r="BI150" s="868"/>
      <c r="BJ150" s="868"/>
      <c r="BK150" s="809"/>
      <c r="BL150" s="158"/>
      <c r="BM150" s="158"/>
      <c r="BN150" s="158"/>
      <c r="BO150" s="158"/>
      <c r="BP150" s="158"/>
      <c r="BQ150" s="158"/>
      <c r="BR150" s="158"/>
      <c r="BS150" s="158"/>
      <c r="BT150" s="158"/>
      <c r="BU150" s="158"/>
      <c r="BV150" s="165"/>
      <c r="BW150" s="165"/>
      <c r="BX150" s="165"/>
      <c r="BY150" s="165"/>
      <c r="BZ150" s="165"/>
      <c r="CA150" s="165"/>
    </row>
    <row r="151" spans="1:79" s="78" customFormat="1" ht="18.75" x14ac:dyDescent="0.2">
      <c r="A151" s="76"/>
      <c r="B151" s="896"/>
      <c r="C151" s="371"/>
      <c r="D151" s="1060" t="str">
        <f>IF(SUM(H144:H150)&gt;2,"Bitte überprüfen Sie ihre Auswahl: Max 2 Punkte erreichbar","")</f>
        <v/>
      </c>
      <c r="E151" s="521"/>
      <c r="F151" s="522"/>
      <c r="G151" s="283">
        <v>2</v>
      </c>
      <c r="H151" s="223">
        <f>IF(SUM(H144:H150)&gt;2,2,SUM(H144:H150))</f>
        <v>0</v>
      </c>
      <c r="I151" s="427"/>
      <c r="J151" s="445"/>
      <c r="K151" s="146"/>
      <c r="L151" s="808"/>
      <c r="M151" s="873"/>
      <c r="N151" s="868"/>
      <c r="O151" s="868"/>
      <c r="P151" s="868"/>
      <c r="Q151" s="868"/>
      <c r="R151" s="868"/>
      <c r="S151" s="868"/>
      <c r="T151" s="868"/>
      <c r="U151" s="868"/>
      <c r="V151" s="868"/>
      <c r="W151" s="868"/>
      <c r="X151" s="868"/>
      <c r="Y151" s="868"/>
      <c r="Z151" s="868"/>
      <c r="AA151" s="868"/>
      <c r="AB151" s="868"/>
      <c r="AC151" s="868"/>
      <c r="AD151" s="868"/>
      <c r="AE151" s="868"/>
      <c r="AF151" s="868"/>
      <c r="AG151" s="868"/>
      <c r="AH151" s="868"/>
      <c r="AI151" s="868"/>
      <c r="AJ151" s="868"/>
      <c r="AK151" s="868"/>
      <c r="AL151" s="868"/>
      <c r="AM151" s="868"/>
      <c r="AN151" s="868"/>
      <c r="AO151" s="868"/>
      <c r="AP151" s="868"/>
      <c r="AQ151" s="868"/>
      <c r="AR151" s="868"/>
      <c r="AS151" s="868"/>
      <c r="AT151" s="868"/>
      <c r="AU151" s="868"/>
      <c r="AV151" s="868"/>
      <c r="AW151" s="868"/>
      <c r="AX151" s="868"/>
      <c r="AY151" s="868"/>
      <c r="AZ151" s="868"/>
      <c r="BA151" s="868"/>
      <c r="BB151" s="868"/>
      <c r="BC151" s="868"/>
      <c r="BD151" s="868"/>
      <c r="BE151" s="868"/>
      <c r="BF151" s="868"/>
      <c r="BG151" s="868"/>
      <c r="BH151" s="868"/>
      <c r="BI151" s="868"/>
      <c r="BJ151" s="868"/>
      <c r="BK151" s="809"/>
      <c r="BL151" s="158"/>
      <c r="BM151" s="158"/>
      <c r="BN151" s="158"/>
      <c r="BO151" s="158"/>
      <c r="BP151" s="158"/>
      <c r="BQ151" s="158"/>
      <c r="BR151" s="158"/>
      <c r="BS151" s="158"/>
      <c r="BT151" s="158"/>
      <c r="BU151" s="158"/>
      <c r="BV151" s="165"/>
      <c r="BW151" s="165"/>
      <c r="BX151" s="165"/>
      <c r="BY151" s="165"/>
      <c r="BZ151" s="165"/>
      <c r="CA151" s="165"/>
    </row>
    <row r="152" spans="1:79" s="78" customFormat="1" x14ac:dyDescent="0.2">
      <c r="A152" s="76"/>
      <c r="B152" s="895"/>
      <c r="C152" s="425" t="s">
        <v>1110</v>
      </c>
      <c r="D152" s="1062"/>
      <c r="E152" s="523"/>
      <c r="F152" s="523"/>
      <c r="G152" s="238">
        <v>2</v>
      </c>
      <c r="H152" s="113">
        <f t="shared" si="1"/>
        <v>0</v>
      </c>
      <c r="I152" s="427"/>
      <c r="J152" s="445"/>
      <c r="K152" s="146" t="b">
        <v>0</v>
      </c>
      <c r="L152" s="808">
        <f t="shared" si="0"/>
        <v>0</v>
      </c>
      <c r="M152" s="873"/>
      <c r="N152" s="868"/>
      <c r="O152" s="868"/>
      <c r="P152" s="868"/>
      <c r="Q152" s="868"/>
      <c r="R152" s="868"/>
      <c r="S152" s="868"/>
      <c r="T152" s="868"/>
      <c r="U152" s="868"/>
      <c r="V152" s="868"/>
      <c r="W152" s="868"/>
      <c r="X152" s="868"/>
      <c r="Y152" s="868"/>
      <c r="Z152" s="868"/>
      <c r="AA152" s="868"/>
      <c r="AB152" s="868"/>
      <c r="AC152" s="868"/>
      <c r="AD152" s="868"/>
      <c r="AE152" s="868"/>
      <c r="AF152" s="868"/>
      <c r="AG152" s="868"/>
      <c r="AH152" s="868"/>
      <c r="AI152" s="868"/>
      <c r="AJ152" s="868"/>
      <c r="AK152" s="868"/>
      <c r="AL152" s="868"/>
      <c r="AM152" s="868"/>
      <c r="AN152" s="868"/>
      <c r="AO152" s="868"/>
      <c r="AP152" s="868"/>
      <c r="AQ152" s="868"/>
      <c r="AR152" s="868"/>
      <c r="AS152" s="868"/>
      <c r="AT152" s="868"/>
      <c r="AU152" s="868"/>
      <c r="AV152" s="868"/>
      <c r="AW152" s="868"/>
      <c r="AX152" s="868"/>
      <c r="AY152" s="868"/>
      <c r="AZ152" s="868"/>
      <c r="BA152" s="868"/>
      <c r="BB152" s="868"/>
      <c r="BC152" s="868"/>
      <c r="BD152" s="868"/>
      <c r="BE152" s="868"/>
      <c r="BF152" s="868"/>
      <c r="BG152" s="868"/>
      <c r="BH152" s="868"/>
      <c r="BI152" s="868"/>
      <c r="BJ152" s="868"/>
      <c r="BK152" s="809"/>
      <c r="BL152" s="158"/>
      <c r="BM152" s="158"/>
      <c r="BN152" s="158"/>
      <c r="BO152" s="158"/>
      <c r="BP152" s="158"/>
      <c r="BQ152" s="158"/>
      <c r="BR152" s="158"/>
      <c r="BS152" s="158"/>
      <c r="BT152" s="158"/>
      <c r="BU152" s="158"/>
      <c r="BV152" s="165"/>
      <c r="BW152" s="165"/>
      <c r="BX152" s="165"/>
      <c r="BY152" s="165"/>
      <c r="BZ152" s="165"/>
      <c r="CA152" s="165"/>
    </row>
    <row r="153" spans="1:79" s="78" customFormat="1" ht="19.5" thickBot="1" x14ac:dyDescent="0.25">
      <c r="A153" s="76"/>
      <c r="B153" s="102"/>
      <c r="C153" s="97"/>
      <c r="D153" s="1060" t="str">
        <f>IF(SUM(H120:H152)&gt;33,"Bitte überprüfen Sie die oben gemachten Einträge - hohe Zahl an Technologien sind ausgewählt","")</f>
        <v/>
      </c>
      <c r="E153" s="521"/>
      <c r="F153" s="521"/>
      <c r="G153" s="112">
        <v>8</v>
      </c>
      <c r="H153" s="112">
        <f>H134+H143+H151+H152</f>
        <v>0</v>
      </c>
      <c r="I153" s="427"/>
      <c r="J153" s="445">
        <v>2</v>
      </c>
      <c r="K153" s="146"/>
      <c r="L153" s="808"/>
      <c r="M153" s="873"/>
      <c r="N153" s="868"/>
      <c r="O153" s="868"/>
      <c r="P153" s="868"/>
      <c r="Q153" s="868"/>
      <c r="R153" s="868"/>
      <c r="S153" s="868"/>
      <c r="T153" s="868"/>
      <c r="U153" s="868"/>
      <c r="V153" s="868"/>
      <c r="W153" s="868"/>
      <c r="X153" s="868"/>
      <c r="Y153" s="868"/>
      <c r="Z153" s="868"/>
      <c r="AA153" s="868"/>
      <c r="AB153" s="868"/>
      <c r="AC153" s="868"/>
      <c r="AD153" s="868"/>
      <c r="AE153" s="868"/>
      <c r="AF153" s="868"/>
      <c r="AG153" s="868"/>
      <c r="AH153" s="868"/>
      <c r="AI153" s="868"/>
      <c r="AJ153" s="868"/>
      <c r="AK153" s="868"/>
      <c r="AL153" s="868"/>
      <c r="AM153" s="868"/>
      <c r="AN153" s="868"/>
      <c r="AO153" s="868"/>
      <c r="AP153" s="868"/>
      <c r="AQ153" s="868"/>
      <c r="AR153" s="868"/>
      <c r="AS153" s="868"/>
      <c r="AT153" s="868"/>
      <c r="AU153" s="868"/>
      <c r="AV153" s="868"/>
      <c r="AW153" s="868"/>
      <c r="AX153" s="868"/>
      <c r="AY153" s="868"/>
      <c r="AZ153" s="868"/>
      <c r="BA153" s="868"/>
      <c r="BB153" s="868"/>
      <c r="BC153" s="868"/>
      <c r="BD153" s="868"/>
      <c r="BE153" s="868"/>
      <c r="BF153" s="868"/>
      <c r="BG153" s="868"/>
      <c r="BH153" s="868"/>
      <c r="BI153" s="868"/>
      <c r="BJ153" s="868"/>
      <c r="BK153" s="809"/>
      <c r="BL153" s="158"/>
      <c r="BM153" s="158"/>
      <c r="BN153" s="158"/>
      <c r="BO153" s="158"/>
      <c r="BP153" s="158"/>
      <c r="BQ153" s="158"/>
      <c r="BR153" s="158"/>
      <c r="BS153" s="158"/>
      <c r="BT153" s="158"/>
      <c r="BU153" s="158"/>
      <c r="BV153" s="165"/>
      <c r="BW153" s="165"/>
      <c r="BX153" s="165"/>
      <c r="BY153" s="165"/>
      <c r="BZ153" s="165"/>
      <c r="CA153" s="165"/>
    </row>
    <row r="154" spans="1:79" s="260" customFormat="1" ht="15.75" thickBot="1" x14ac:dyDescent="0.25">
      <c r="A154" s="256"/>
      <c r="B154" s="257" t="s">
        <v>111</v>
      </c>
      <c r="C154" s="258" t="s">
        <v>1111</v>
      </c>
      <c r="D154" s="1063"/>
      <c r="E154" s="524"/>
      <c r="F154" s="524"/>
      <c r="G154" s="259">
        <v>0</v>
      </c>
      <c r="H154" s="259">
        <f>IF(D154="",0,G154)</f>
        <v>0</v>
      </c>
      <c r="I154" s="427"/>
      <c r="J154" s="445" t="s">
        <v>1072</v>
      </c>
      <c r="K154" s="868"/>
      <c r="L154" s="809"/>
      <c r="M154" s="868"/>
      <c r="N154" s="868"/>
      <c r="O154" s="868"/>
      <c r="P154" s="868"/>
      <c r="Q154" s="868"/>
      <c r="R154" s="868"/>
      <c r="S154" s="868"/>
      <c r="T154" s="868"/>
      <c r="U154" s="868"/>
      <c r="V154" s="868"/>
      <c r="W154" s="868"/>
      <c r="X154" s="868"/>
      <c r="Y154" s="868"/>
      <c r="Z154" s="868"/>
      <c r="AA154" s="868"/>
      <c r="AB154" s="868"/>
      <c r="AC154" s="868"/>
      <c r="AD154" s="868"/>
      <c r="AE154" s="868"/>
      <c r="AF154" s="868"/>
      <c r="AG154" s="868"/>
      <c r="AH154" s="868"/>
      <c r="AI154" s="868"/>
      <c r="AJ154" s="868"/>
      <c r="AK154" s="868"/>
      <c r="AL154" s="868"/>
      <c r="AM154" s="868"/>
      <c r="AN154" s="868"/>
      <c r="AO154" s="868"/>
      <c r="AP154" s="868"/>
      <c r="AQ154" s="868"/>
      <c r="AR154" s="868"/>
      <c r="AS154" s="868"/>
      <c r="AT154" s="868"/>
      <c r="AU154" s="868"/>
      <c r="AV154" s="868"/>
      <c r="AW154" s="868"/>
      <c r="AX154" s="868"/>
      <c r="AY154" s="868"/>
      <c r="AZ154" s="868"/>
      <c r="BA154" s="868"/>
      <c r="BB154" s="868"/>
      <c r="BC154" s="868"/>
      <c r="BD154" s="868"/>
      <c r="BE154" s="868"/>
      <c r="BF154" s="868"/>
      <c r="BG154" s="868"/>
      <c r="BH154" s="868"/>
      <c r="BI154" s="868"/>
      <c r="BJ154" s="868"/>
      <c r="BK154" s="809"/>
      <c r="BL154" s="809"/>
      <c r="BM154" s="809"/>
      <c r="BN154" s="809"/>
      <c r="BO154" s="809"/>
      <c r="BP154" s="809"/>
      <c r="BQ154" s="809"/>
      <c r="BR154" s="809"/>
      <c r="BS154" s="809"/>
      <c r="BT154" s="809"/>
      <c r="BU154" s="809"/>
      <c r="BV154" s="872"/>
      <c r="BW154" s="872"/>
      <c r="BX154" s="872"/>
      <c r="BY154" s="872"/>
      <c r="BZ154" s="872"/>
      <c r="CA154" s="872"/>
    </row>
    <row r="155" spans="1:79" s="260" customFormat="1" ht="13.5" thickBot="1" x14ac:dyDescent="0.25">
      <c r="A155" s="256"/>
      <c r="B155" s="257" t="s">
        <v>112</v>
      </c>
      <c r="C155" s="258" t="s">
        <v>1112</v>
      </c>
      <c r="D155" s="1063"/>
      <c r="E155" s="524"/>
      <c r="F155" s="524"/>
      <c r="G155" s="259">
        <v>0</v>
      </c>
      <c r="H155" s="259">
        <f>IF(D155="",0,G155)</f>
        <v>0</v>
      </c>
      <c r="I155" s="884"/>
      <c r="J155" s="445" t="s">
        <v>1072</v>
      </c>
      <c r="K155" s="868"/>
      <c r="L155" s="809"/>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868"/>
      <c r="AL155" s="868"/>
      <c r="AM155" s="868"/>
      <c r="AN155" s="868"/>
      <c r="AO155" s="868"/>
      <c r="AP155" s="868"/>
      <c r="AQ155" s="868"/>
      <c r="AR155" s="868"/>
      <c r="AS155" s="868"/>
      <c r="AT155" s="868"/>
      <c r="AU155" s="868"/>
      <c r="AV155" s="868"/>
      <c r="AW155" s="868"/>
      <c r="AX155" s="868"/>
      <c r="AY155" s="868"/>
      <c r="AZ155" s="868"/>
      <c r="BA155" s="868"/>
      <c r="BB155" s="868"/>
      <c r="BC155" s="868"/>
      <c r="BD155" s="868"/>
      <c r="BE155" s="868"/>
      <c r="BF155" s="868"/>
      <c r="BG155" s="868"/>
      <c r="BH155" s="868"/>
      <c r="BI155" s="868"/>
      <c r="BJ155" s="868"/>
      <c r="BK155" s="809"/>
      <c r="BL155" s="809"/>
      <c r="BM155" s="809"/>
      <c r="BN155" s="809"/>
      <c r="BO155" s="809"/>
      <c r="BP155" s="809"/>
      <c r="BQ155" s="809"/>
      <c r="BR155" s="809"/>
      <c r="BS155" s="809"/>
      <c r="BT155" s="809"/>
      <c r="BU155" s="809"/>
      <c r="BV155" s="872"/>
      <c r="BW155" s="872"/>
      <c r="BX155" s="872"/>
      <c r="BY155" s="872"/>
      <c r="BZ155" s="872"/>
      <c r="CA155" s="872"/>
    </row>
    <row r="156" spans="1:79" s="78" customFormat="1" ht="51.75" thickBot="1" x14ac:dyDescent="0.25">
      <c r="A156" s="76"/>
      <c r="B156" s="103" t="s">
        <v>113</v>
      </c>
      <c r="C156" s="104" t="s">
        <v>1113</v>
      </c>
      <c r="D156" s="1056"/>
      <c r="E156" s="509"/>
      <c r="F156" s="509"/>
      <c r="G156" s="114">
        <v>0</v>
      </c>
      <c r="H156" s="114">
        <f>IF(D156="",0,G156)</f>
        <v>0</v>
      </c>
      <c r="I156" s="427"/>
      <c r="J156" s="445" t="s">
        <v>1073</v>
      </c>
      <c r="K156" s="146"/>
      <c r="L156" s="806"/>
      <c r="M156" s="146"/>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868"/>
      <c r="AL156" s="868"/>
      <c r="AM156" s="868"/>
      <c r="AN156" s="868"/>
      <c r="AO156" s="868"/>
      <c r="AP156" s="868"/>
      <c r="AQ156" s="868"/>
      <c r="AR156" s="868"/>
      <c r="AS156" s="868"/>
      <c r="AT156" s="868"/>
      <c r="AU156" s="868"/>
      <c r="AV156" s="868"/>
      <c r="AW156" s="868"/>
      <c r="AX156" s="868"/>
      <c r="AY156" s="868"/>
      <c r="AZ156" s="868"/>
      <c r="BA156" s="868"/>
      <c r="BB156" s="868"/>
      <c r="BC156" s="868"/>
      <c r="BD156" s="868"/>
      <c r="BE156" s="868"/>
      <c r="BF156" s="868"/>
      <c r="BG156" s="868"/>
      <c r="BH156" s="868"/>
      <c r="BI156" s="868"/>
      <c r="BJ156" s="868"/>
      <c r="BK156" s="809"/>
      <c r="BL156" s="158"/>
      <c r="BM156" s="158"/>
      <c r="BN156" s="158"/>
      <c r="BO156" s="158"/>
      <c r="BP156" s="158"/>
      <c r="BQ156" s="158"/>
      <c r="BR156" s="158"/>
      <c r="BS156" s="158"/>
      <c r="BT156" s="158"/>
      <c r="BU156" s="158"/>
      <c r="BV156" s="165"/>
      <c r="BW156" s="165"/>
      <c r="BX156" s="165"/>
      <c r="BY156" s="165"/>
      <c r="BZ156" s="165"/>
      <c r="CA156" s="165"/>
    </row>
    <row r="157" spans="1:79" s="78" customFormat="1" ht="51.75" thickBot="1" x14ac:dyDescent="0.25">
      <c r="A157" s="76"/>
      <c r="B157" s="103" t="s">
        <v>114</v>
      </c>
      <c r="C157" s="444" t="s">
        <v>1141</v>
      </c>
      <c r="D157" s="1056"/>
      <c r="E157" s="512"/>
      <c r="F157" s="512"/>
      <c r="G157" s="113">
        <v>0</v>
      </c>
      <c r="H157" s="113">
        <f>IF(D157="",0,G157)</f>
        <v>0</v>
      </c>
      <c r="I157" s="427"/>
      <c r="J157" s="445" t="s">
        <v>1073</v>
      </c>
      <c r="K157" s="146"/>
      <c r="L157" s="806"/>
      <c r="M157" s="146"/>
      <c r="N157" s="868"/>
      <c r="O157" s="868"/>
      <c r="P157" s="868"/>
      <c r="Q157" s="868"/>
      <c r="R157" s="868"/>
      <c r="S157" s="868"/>
      <c r="T157" s="868"/>
      <c r="U157" s="868"/>
      <c r="V157" s="868"/>
      <c r="W157" s="868"/>
      <c r="X157" s="868"/>
      <c r="Y157" s="868"/>
      <c r="Z157" s="868"/>
      <c r="AA157" s="868"/>
      <c r="AB157" s="868"/>
      <c r="AC157" s="868"/>
      <c r="AD157" s="868"/>
      <c r="AE157" s="868"/>
      <c r="AF157" s="868"/>
      <c r="AG157" s="868"/>
      <c r="AH157" s="868"/>
      <c r="AI157" s="868"/>
      <c r="AJ157" s="868"/>
      <c r="AK157" s="868"/>
      <c r="AL157" s="868"/>
      <c r="AM157" s="868"/>
      <c r="AN157" s="868"/>
      <c r="AO157" s="868"/>
      <c r="AP157" s="868"/>
      <c r="AQ157" s="868"/>
      <c r="AR157" s="868"/>
      <c r="AS157" s="868"/>
      <c r="AT157" s="868"/>
      <c r="AU157" s="868"/>
      <c r="AV157" s="868"/>
      <c r="AW157" s="868"/>
      <c r="AX157" s="868"/>
      <c r="AY157" s="868"/>
      <c r="AZ157" s="868"/>
      <c r="BA157" s="868"/>
      <c r="BB157" s="868"/>
      <c r="BC157" s="868"/>
      <c r="BD157" s="868"/>
      <c r="BE157" s="868"/>
      <c r="BF157" s="868"/>
      <c r="BG157" s="868"/>
      <c r="BH157" s="868"/>
      <c r="BI157" s="868"/>
      <c r="BJ157" s="868"/>
      <c r="BK157" s="809"/>
      <c r="BL157" s="158"/>
      <c r="BM157" s="158"/>
      <c r="BN157" s="158"/>
      <c r="BO157" s="158"/>
      <c r="BP157" s="158"/>
      <c r="BQ157" s="158"/>
      <c r="BR157" s="158"/>
      <c r="BS157" s="158"/>
      <c r="BT157" s="158"/>
      <c r="BU157" s="158"/>
      <c r="BV157" s="165"/>
      <c r="BW157" s="165"/>
      <c r="BX157" s="165"/>
      <c r="BY157" s="165"/>
      <c r="BZ157" s="165"/>
      <c r="CA157" s="165"/>
    </row>
    <row r="158" spans="1:79" s="78" customFormat="1" ht="51.75" thickBot="1" x14ac:dyDescent="0.25">
      <c r="A158" s="76"/>
      <c r="B158" s="897" t="s">
        <v>185</v>
      </c>
      <c r="C158" s="444" t="s">
        <v>1115</v>
      </c>
      <c r="D158" s="1064" t="s">
        <v>1114</v>
      </c>
      <c r="E158" s="883"/>
      <c r="F158" s="521"/>
      <c r="G158" s="219"/>
      <c r="H158" s="220"/>
      <c r="I158" s="427"/>
      <c r="J158" s="445" t="s">
        <v>1073</v>
      </c>
      <c r="K158" s="146"/>
      <c r="L158" s="806"/>
      <c r="M158" s="146"/>
      <c r="N158" s="868"/>
      <c r="O158" s="868"/>
      <c r="P158" s="868"/>
      <c r="Q158" s="868"/>
      <c r="R158" s="868"/>
      <c r="S158" s="868"/>
      <c r="T158" s="868"/>
      <c r="U158" s="868"/>
      <c r="V158" s="868"/>
      <c r="W158" s="868"/>
      <c r="X158" s="868"/>
      <c r="Y158" s="868"/>
      <c r="Z158" s="868"/>
      <c r="AA158" s="868"/>
      <c r="AB158" s="868"/>
      <c r="AC158" s="868"/>
      <c r="AD158" s="868"/>
      <c r="AE158" s="868"/>
      <c r="AF158" s="868"/>
      <c r="AG158" s="868"/>
      <c r="AH158" s="868"/>
      <c r="AI158" s="868"/>
      <c r="AJ158" s="868"/>
      <c r="AK158" s="868"/>
      <c r="AL158" s="868"/>
      <c r="AM158" s="868"/>
      <c r="AN158" s="868"/>
      <c r="AO158" s="868"/>
      <c r="AP158" s="868"/>
      <c r="AQ158" s="868"/>
      <c r="AR158" s="868"/>
      <c r="AS158" s="868"/>
      <c r="AT158" s="868"/>
      <c r="AU158" s="868"/>
      <c r="AV158" s="868"/>
      <c r="AW158" s="868"/>
      <c r="AX158" s="868"/>
      <c r="AY158" s="868"/>
      <c r="AZ158" s="868"/>
      <c r="BA158" s="868"/>
      <c r="BB158" s="868"/>
      <c r="BC158" s="868"/>
      <c r="BD158" s="868"/>
      <c r="BE158" s="868"/>
      <c r="BF158" s="868"/>
      <c r="BG158" s="868"/>
      <c r="BH158" s="868"/>
      <c r="BI158" s="868"/>
      <c r="BJ158" s="868"/>
      <c r="BK158" s="809"/>
      <c r="BL158" s="158"/>
      <c r="BM158" s="158"/>
      <c r="BN158" s="158"/>
      <c r="BO158" s="158"/>
      <c r="BP158" s="158"/>
      <c r="BQ158" s="158"/>
      <c r="BR158" s="158"/>
      <c r="BS158" s="158"/>
      <c r="BT158" s="158"/>
      <c r="BU158" s="158"/>
      <c r="BV158" s="165"/>
      <c r="BW158" s="165"/>
      <c r="BX158" s="165"/>
      <c r="BY158" s="165"/>
      <c r="BZ158" s="165"/>
      <c r="CA158" s="165"/>
    </row>
    <row r="159" spans="1:79" s="78" customFormat="1" ht="15.75" thickBot="1" x14ac:dyDescent="0.25">
      <c r="A159" s="76"/>
      <c r="B159" s="894"/>
      <c r="C159" s="421" t="s">
        <v>1116</v>
      </c>
      <c r="D159" s="1056"/>
      <c r="E159" s="509"/>
      <c r="F159" s="509"/>
      <c r="G159" s="114">
        <v>0</v>
      </c>
      <c r="H159" s="114">
        <f t="shared" ref="H159:H169" si="2">IF(D159="",0,G159)</f>
        <v>0</v>
      </c>
      <c r="I159" s="427"/>
      <c r="J159" s="445"/>
      <c r="K159" s="146"/>
      <c r="L159" s="806"/>
      <c r="M159" s="146"/>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868"/>
      <c r="AL159" s="868"/>
      <c r="AM159" s="868"/>
      <c r="AN159" s="868"/>
      <c r="AO159" s="868"/>
      <c r="AP159" s="868"/>
      <c r="AQ159" s="868"/>
      <c r="AR159" s="868"/>
      <c r="AS159" s="868"/>
      <c r="AT159" s="868"/>
      <c r="AU159" s="868"/>
      <c r="AV159" s="868"/>
      <c r="AW159" s="868"/>
      <c r="AX159" s="868"/>
      <c r="AY159" s="868"/>
      <c r="AZ159" s="868"/>
      <c r="BA159" s="868"/>
      <c r="BB159" s="868"/>
      <c r="BC159" s="868"/>
      <c r="BD159" s="868"/>
      <c r="BE159" s="868"/>
      <c r="BF159" s="868"/>
      <c r="BG159" s="868"/>
      <c r="BH159" s="868"/>
      <c r="BI159" s="868"/>
      <c r="BJ159" s="868"/>
      <c r="BK159" s="809"/>
      <c r="BL159" s="158"/>
      <c r="BM159" s="158"/>
      <c r="BN159" s="158"/>
      <c r="BO159" s="158"/>
      <c r="BP159" s="158"/>
      <c r="BQ159" s="158"/>
      <c r="BR159" s="158"/>
      <c r="BS159" s="158"/>
      <c r="BT159" s="158"/>
      <c r="BU159" s="158"/>
      <c r="BV159" s="165"/>
      <c r="BW159" s="165"/>
      <c r="BX159" s="165"/>
      <c r="BY159" s="165"/>
      <c r="BZ159" s="165"/>
      <c r="CA159" s="165"/>
    </row>
    <row r="160" spans="1:79" s="78" customFormat="1" ht="15.75" thickBot="1" x14ac:dyDescent="0.25">
      <c r="A160" s="76"/>
      <c r="B160" s="894"/>
      <c r="C160" s="421" t="s">
        <v>1117</v>
      </c>
      <c r="D160" s="1056"/>
      <c r="E160" s="404"/>
      <c r="F160" s="404"/>
      <c r="G160" s="111">
        <v>0</v>
      </c>
      <c r="H160" s="111">
        <f t="shared" si="2"/>
        <v>0</v>
      </c>
      <c r="I160" s="427"/>
      <c r="J160" s="445"/>
      <c r="K160" s="146"/>
      <c r="L160" s="806"/>
      <c r="M160" s="146"/>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868"/>
      <c r="AL160" s="868"/>
      <c r="AM160" s="868"/>
      <c r="AN160" s="868"/>
      <c r="AO160" s="868"/>
      <c r="AP160" s="868"/>
      <c r="AQ160" s="868"/>
      <c r="AR160" s="868"/>
      <c r="AS160" s="868"/>
      <c r="AT160" s="868"/>
      <c r="AU160" s="868"/>
      <c r="AV160" s="868"/>
      <c r="AW160" s="868"/>
      <c r="AX160" s="868"/>
      <c r="AY160" s="868"/>
      <c r="AZ160" s="868"/>
      <c r="BA160" s="868"/>
      <c r="BB160" s="868"/>
      <c r="BC160" s="868"/>
      <c r="BD160" s="868"/>
      <c r="BE160" s="868"/>
      <c r="BF160" s="868"/>
      <c r="BG160" s="868"/>
      <c r="BH160" s="868"/>
      <c r="BI160" s="868"/>
      <c r="BJ160" s="868"/>
      <c r="BK160" s="809"/>
      <c r="BL160" s="158"/>
      <c r="BM160" s="158"/>
      <c r="BN160" s="158"/>
      <c r="BO160" s="158"/>
      <c r="BP160" s="158"/>
      <c r="BQ160" s="158"/>
      <c r="BR160" s="158"/>
      <c r="BS160" s="158"/>
      <c r="BT160" s="158"/>
      <c r="BU160" s="158"/>
      <c r="BV160" s="165"/>
      <c r="BW160" s="165"/>
      <c r="BX160" s="165"/>
      <c r="BY160" s="165"/>
      <c r="BZ160" s="165"/>
      <c r="CA160" s="165"/>
    </row>
    <row r="161" spans="1:79" s="78" customFormat="1" ht="15.75" thickBot="1" x14ac:dyDescent="0.25">
      <c r="A161" s="76"/>
      <c r="B161" s="894"/>
      <c r="C161" s="421" t="s">
        <v>1118</v>
      </c>
      <c r="D161" s="1056"/>
      <c r="E161" s="404"/>
      <c r="F161" s="404"/>
      <c r="G161" s="111">
        <v>0</v>
      </c>
      <c r="H161" s="111">
        <f t="shared" si="2"/>
        <v>0</v>
      </c>
      <c r="I161" s="427"/>
      <c r="J161" s="445"/>
      <c r="K161" s="146"/>
      <c r="L161" s="806"/>
      <c r="M161" s="146"/>
      <c r="N161" s="868"/>
      <c r="O161" s="868"/>
      <c r="P161" s="868"/>
      <c r="Q161" s="868"/>
      <c r="R161" s="868"/>
      <c r="S161" s="868"/>
      <c r="T161" s="868"/>
      <c r="U161" s="868"/>
      <c r="V161" s="868"/>
      <c r="W161" s="868"/>
      <c r="X161" s="868"/>
      <c r="Y161" s="868"/>
      <c r="Z161" s="868"/>
      <c r="AA161" s="868"/>
      <c r="AB161" s="868"/>
      <c r="AC161" s="868"/>
      <c r="AD161" s="868"/>
      <c r="AE161" s="868"/>
      <c r="AF161" s="868"/>
      <c r="AG161" s="868"/>
      <c r="AH161" s="868"/>
      <c r="AI161" s="868"/>
      <c r="AJ161" s="868"/>
      <c r="AK161" s="868"/>
      <c r="AL161" s="868"/>
      <c r="AM161" s="868"/>
      <c r="AN161" s="868"/>
      <c r="AO161" s="868"/>
      <c r="AP161" s="868"/>
      <c r="AQ161" s="868"/>
      <c r="AR161" s="868"/>
      <c r="AS161" s="868"/>
      <c r="AT161" s="868"/>
      <c r="AU161" s="868"/>
      <c r="AV161" s="868"/>
      <c r="AW161" s="868"/>
      <c r="AX161" s="868"/>
      <c r="AY161" s="868"/>
      <c r="AZ161" s="868"/>
      <c r="BA161" s="868"/>
      <c r="BB161" s="868"/>
      <c r="BC161" s="868"/>
      <c r="BD161" s="868"/>
      <c r="BE161" s="868"/>
      <c r="BF161" s="868"/>
      <c r="BG161" s="868"/>
      <c r="BH161" s="868"/>
      <c r="BI161" s="868"/>
      <c r="BJ161" s="868"/>
      <c r="BK161" s="809"/>
      <c r="BL161" s="158"/>
      <c r="BM161" s="158"/>
      <c r="BN161" s="158"/>
      <c r="BO161" s="158"/>
      <c r="BP161" s="158"/>
      <c r="BQ161" s="158"/>
      <c r="BR161" s="158"/>
      <c r="BS161" s="158"/>
      <c r="BT161" s="158"/>
      <c r="BU161" s="158"/>
      <c r="BV161" s="165"/>
      <c r="BW161" s="165"/>
      <c r="BX161" s="165"/>
      <c r="BY161" s="165"/>
      <c r="BZ161" s="165"/>
      <c r="CA161" s="165"/>
    </row>
    <row r="162" spans="1:79" s="78" customFormat="1" ht="15.75" thickBot="1" x14ac:dyDescent="0.25">
      <c r="A162" s="76"/>
      <c r="B162" s="894"/>
      <c r="C162" s="421" t="s">
        <v>1119</v>
      </c>
      <c r="D162" s="1056"/>
      <c r="E162" s="404"/>
      <c r="F162" s="404"/>
      <c r="G162" s="111">
        <v>0</v>
      </c>
      <c r="H162" s="111">
        <f t="shared" si="2"/>
        <v>0</v>
      </c>
      <c r="I162" s="427"/>
      <c r="J162" s="445"/>
      <c r="K162" s="146"/>
      <c r="L162" s="806"/>
      <c r="M162" s="146"/>
      <c r="N162" s="868"/>
      <c r="O162" s="868"/>
      <c r="P162" s="868"/>
      <c r="Q162" s="868"/>
      <c r="R162" s="868"/>
      <c r="S162" s="868"/>
      <c r="T162" s="868"/>
      <c r="U162" s="868"/>
      <c r="V162" s="868"/>
      <c r="W162" s="868"/>
      <c r="X162" s="868"/>
      <c r="Y162" s="868"/>
      <c r="Z162" s="868"/>
      <c r="AA162" s="868"/>
      <c r="AB162" s="868"/>
      <c r="AC162" s="868"/>
      <c r="AD162" s="868"/>
      <c r="AE162" s="868"/>
      <c r="AF162" s="868"/>
      <c r="AG162" s="868"/>
      <c r="AH162" s="868"/>
      <c r="AI162" s="868"/>
      <c r="AJ162" s="868"/>
      <c r="AK162" s="868"/>
      <c r="AL162" s="868"/>
      <c r="AM162" s="868"/>
      <c r="AN162" s="868"/>
      <c r="AO162" s="868"/>
      <c r="AP162" s="868"/>
      <c r="AQ162" s="868"/>
      <c r="AR162" s="868"/>
      <c r="AS162" s="868"/>
      <c r="AT162" s="868"/>
      <c r="AU162" s="868"/>
      <c r="AV162" s="868"/>
      <c r="AW162" s="868"/>
      <c r="AX162" s="868"/>
      <c r="AY162" s="868"/>
      <c r="AZ162" s="868"/>
      <c r="BA162" s="868"/>
      <c r="BB162" s="868"/>
      <c r="BC162" s="868"/>
      <c r="BD162" s="868"/>
      <c r="BE162" s="868"/>
      <c r="BF162" s="868"/>
      <c r="BG162" s="868"/>
      <c r="BH162" s="868"/>
      <c r="BI162" s="868"/>
      <c r="BJ162" s="868"/>
      <c r="BK162" s="809"/>
      <c r="BL162" s="158"/>
      <c r="BM162" s="158"/>
      <c r="BN162" s="158"/>
      <c r="BO162" s="158"/>
      <c r="BP162" s="158"/>
      <c r="BQ162" s="158"/>
      <c r="BR162" s="158"/>
      <c r="BS162" s="158"/>
      <c r="BT162" s="158"/>
      <c r="BU162" s="158"/>
      <c r="BV162" s="165"/>
      <c r="BW162" s="165"/>
      <c r="BX162" s="165"/>
      <c r="BY162" s="165"/>
      <c r="BZ162" s="165"/>
      <c r="CA162" s="165"/>
    </row>
    <row r="163" spans="1:79" s="78" customFormat="1" ht="15.75" thickBot="1" x14ac:dyDescent="0.25">
      <c r="A163" s="76"/>
      <c r="B163" s="894"/>
      <c r="C163" s="421" t="s">
        <v>179</v>
      </c>
      <c r="D163" s="1056"/>
      <c r="E163" s="512"/>
      <c r="F163" s="512"/>
      <c r="G163" s="111">
        <v>0</v>
      </c>
      <c r="H163" s="111">
        <f t="shared" si="2"/>
        <v>0</v>
      </c>
      <c r="I163" s="427"/>
      <c r="J163" s="445"/>
      <c r="K163" s="146"/>
      <c r="L163" s="806"/>
      <c r="M163" s="146"/>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868"/>
      <c r="AL163" s="868"/>
      <c r="AM163" s="868"/>
      <c r="AN163" s="868"/>
      <c r="AO163" s="868"/>
      <c r="AP163" s="868"/>
      <c r="AQ163" s="868"/>
      <c r="AR163" s="868"/>
      <c r="AS163" s="868"/>
      <c r="AT163" s="868"/>
      <c r="AU163" s="868"/>
      <c r="AV163" s="868"/>
      <c r="AW163" s="868"/>
      <c r="AX163" s="868"/>
      <c r="AY163" s="868"/>
      <c r="AZ163" s="868"/>
      <c r="BA163" s="868"/>
      <c r="BB163" s="868"/>
      <c r="BC163" s="868"/>
      <c r="BD163" s="868"/>
      <c r="BE163" s="868"/>
      <c r="BF163" s="868"/>
      <c r="BG163" s="868"/>
      <c r="BH163" s="868"/>
      <c r="BI163" s="868"/>
      <c r="BJ163" s="868"/>
      <c r="BK163" s="809"/>
      <c r="BL163" s="158"/>
      <c r="BM163" s="158"/>
      <c r="BN163" s="158"/>
      <c r="BO163" s="158"/>
      <c r="BP163" s="158"/>
      <c r="BQ163" s="158"/>
      <c r="BR163" s="158"/>
      <c r="BS163" s="158"/>
      <c r="BT163" s="158"/>
      <c r="BU163" s="158"/>
      <c r="BV163" s="165"/>
      <c r="BW163" s="165"/>
      <c r="BX163" s="165"/>
      <c r="BY163" s="165"/>
      <c r="BZ163" s="165"/>
      <c r="CA163" s="165"/>
    </row>
    <row r="164" spans="1:79" s="78" customFormat="1" ht="13.5" thickBot="1" x14ac:dyDescent="0.25">
      <c r="A164" s="76"/>
      <c r="B164" s="894"/>
      <c r="C164" s="421" t="s">
        <v>1120</v>
      </c>
      <c r="D164" s="1056"/>
      <c r="E164" s="512"/>
      <c r="F164" s="512"/>
      <c r="G164" s="111">
        <v>0</v>
      </c>
      <c r="H164" s="111">
        <f t="shared" si="2"/>
        <v>0</v>
      </c>
      <c r="I164" s="885"/>
      <c r="J164" s="447"/>
      <c r="K164" s="146"/>
      <c r="L164" s="806"/>
      <c r="M164" s="146"/>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868"/>
      <c r="AL164" s="868"/>
      <c r="AM164" s="868"/>
      <c r="AN164" s="868"/>
      <c r="AO164" s="868"/>
      <c r="AP164" s="868"/>
      <c r="AQ164" s="868"/>
      <c r="AR164" s="868"/>
      <c r="AS164" s="868"/>
      <c r="AT164" s="868"/>
      <c r="AU164" s="868"/>
      <c r="AV164" s="868"/>
      <c r="AW164" s="868"/>
      <c r="AX164" s="868"/>
      <c r="AY164" s="868"/>
      <c r="AZ164" s="868"/>
      <c r="BA164" s="868"/>
      <c r="BB164" s="868"/>
      <c r="BC164" s="868"/>
      <c r="BD164" s="868"/>
      <c r="BE164" s="868"/>
      <c r="BF164" s="868"/>
      <c r="BG164" s="868"/>
      <c r="BH164" s="868"/>
      <c r="BI164" s="868"/>
      <c r="BJ164" s="868"/>
      <c r="BK164" s="809"/>
      <c r="BL164" s="158"/>
      <c r="BM164" s="158"/>
      <c r="BN164" s="158"/>
      <c r="BO164" s="158"/>
      <c r="BP164" s="158"/>
      <c r="BQ164" s="158"/>
      <c r="BR164" s="158"/>
      <c r="BS164" s="158"/>
      <c r="BT164" s="158"/>
      <c r="BU164" s="158"/>
      <c r="BV164" s="165"/>
      <c r="BW164" s="165"/>
      <c r="BX164" s="165"/>
      <c r="BY164" s="165"/>
      <c r="BZ164" s="165"/>
      <c r="CA164" s="165"/>
    </row>
    <row r="165" spans="1:79" s="78" customFormat="1" ht="15.75" thickBot="1" x14ac:dyDescent="0.25">
      <c r="A165" s="76"/>
      <c r="B165" s="894"/>
      <c r="C165" s="421" t="s">
        <v>1831</v>
      </c>
      <c r="D165" s="1056"/>
      <c r="E165" s="512"/>
      <c r="F165" s="512"/>
      <c r="G165" s="111">
        <v>0</v>
      </c>
      <c r="H165" s="111">
        <f t="shared" si="2"/>
        <v>0</v>
      </c>
      <c r="I165" s="427"/>
      <c r="J165" s="445"/>
      <c r="K165" s="146"/>
      <c r="L165" s="806"/>
      <c r="M165" s="146"/>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868"/>
      <c r="AL165" s="868"/>
      <c r="AM165" s="868"/>
      <c r="AN165" s="868"/>
      <c r="AO165" s="868"/>
      <c r="AP165" s="868"/>
      <c r="AQ165" s="868"/>
      <c r="AR165" s="868"/>
      <c r="AS165" s="868"/>
      <c r="AT165" s="868"/>
      <c r="AU165" s="868"/>
      <c r="AV165" s="868"/>
      <c r="AW165" s="868"/>
      <c r="AX165" s="868"/>
      <c r="AY165" s="868"/>
      <c r="AZ165" s="868"/>
      <c r="BA165" s="868"/>
      <c r="BB165" s="868"/>
      <c r="BC165" s="868"/>
      <c r="BD165" s="868"/>
      <c r="BE165" s="868"/>
      <c r="BF165" s="868"/>
      <c r="BG165" s="868"/>
      <c r="BH165" s="868"/>
      <c r="BI165" s="868"/>
      <c r="BJ165" s="868"/>
      <c r="BK165" s="809"/>
      <c r="BL165" s="158"/>
      <c r="BM165" s="158"/>
      <c r="BN165" s="158"/>
      <c r="BO165" s="158"/>
      <c r="BP165" s="158"/>
      <c r="BQ165" s="158"/>
      <c r="BR165" s="158"/>
      <c r="BS165" s="158"/>
      <c r="BT165" s="158"/>
      <c r="BU165" s="158"/>
      <c r="BV165" s="165"/>
      <c r="BW165" s="165"/>
      <c r="BX165" s="165"/>
      <c r="BY165" s="165"/>
      <c r="BZ165" s="165"/>
      <c r="CA165" s="165"/>
    </row>
    <row r="166" spans="1:79" s="78" customFormat="1" ht="15.75" thickBot="1" x14ac:dyDescent="0.25">
      <c r="A166" s="76"/>
      <c r="B166" s="894"/>
      <c r="C166" s="421" t="s">
        <v>1123</v>
      </c>
      <c r="D166" s="1056"/>
      <c r="E166" s="512"/>
      <c r="F166" s="512"/>
      <c r="G166" s="111">
        <v>0</v>
      </c>
      <c r="H166" s="111">
        <f t="shared" si="2"/>
        <v>0</v>
      </c>
      <c r="I166" s="427"/>
      <c r="J166" s="445"/>
      <c r="K166" s="146"/>
      <c r="L166" s="806"/>
      <c r="M166" s="146"/>
      <c r="N166" s="868"/>
      <c r="O166" s="868"/>
      <c r="P166" s="868"/>
      <c r="Q166" s="868"/>
      <c r="R166" s="868"/>
      <c r="S166" s="868"/>
      <c r="T166" s="868"/>
      <c r="U166" s="868"/>
      <c r="V166" s="868"/>
      <c r="W166" s="868"/>
      <c r="X166" s="868"/>
      <c r="Y166" s="868"/>
      <c r="Z166" s="868"/>
      <c r="AA166" s="868"/>
      <c r="AB166" s="868"/>
      <c r="AC166" s="868"/>
      <c r="AD166" s="868"/>
      <c r="AE166" s="868"/>
      <c r="AF166" s="868"/>
      <c r="AG166" s="868"/>
      <c r="AH166" s="868"/>
      <c r="AI166" s="868"/>
      <c r="AJ166" s="868"/>
      <c r="AK166" s="868"/>
      <c r="AL166" s="868"/>
      <c r="AM166" s="868"/>
      <c r="AN166" s="868"/>
      <c r="AO166" s="868"/>
      <c r="AP166" s="868"/>
      <c r="AQ166" s="868"/>
      <c r="AR166" s="868"/>
      <c r="AS166" s="868"/>
      <c r="AT166" s="868"/>
      <c r="AU166" s="868"/>
      <c r="AV166" s="868"/>
      <c r="AW166" s="868"/>
      <c r="AX166" s="868"/>
      <c r="AY166" s="868"/>
      <c r="AZ166" s="868"/>
      <c r="BA166" s="868"/>
      <c r="BB166" s="868"/>
      <c r="BC166" s="868"/>
      <c r="BD166" s="868"/>
      <c r="BE166" s="868"/>
      <c r="BF166" s="868"/>
      <c r="BG166" s="868"/>
      <c r="BH166" s="868"/>
      <c r="BI166" s="868"/>
      <c r="BJ166" s="868"/>
      <c r="BK166" s="809"/>
      <c r="BL166" s="158"/>
      <c r="BM166" s="158"/>
      <c r="BN166" s="158"/>
      <c r="BO166" s="158"/>
      <c r="BP166" s="158"/>
      <c r="BQ166" s="158"/>
      <c r="BR166" s="158"/>
      <c r="BS166" s="158"/>
      <c r="BT166" s="158"/>
      <c r="BU166" s="158"/>
      <c r="BV166" s="165"/>
      <c r="BW166" s="165"/>
      <c r="BX166" s="165"/>
      <c r="BY166" s="165"/>
      <c r="BZ166" s="165"/>
      <c r="CA166" s="165"/>
    </row>
    <row r="167" spans="1:79" s="78" customFormat="1" ht="15.75" thickBot="1" x14ac:dyDescent="0.25">
      <c r="A167" s="76"/>
      <c r="B167" s="894"/>
      <c r="C167" s="421" t="s">
        <v>1121</v>
      </c>
      <c r="D167" s="1056"/>
      <c r="E167" s="512"/>
      <c r="F167" s="512"/>
      <c r="G167" s="111">
        <v>0</v>
      </c>
      <c r="H167" s="111">
        <f t="shared" si="2"/>
        <v>0</v>
      </c>
      <c r="I167" s="427"/>
      <c r="J167" s="445"/>
      <c r="K167" s="146"/>
      <c r="L167" s="806"/>
      <c r="M167" s="146"/>
      <c r="N167" s="868"/>
      <c r="O167" s="868"/>
      <c r="P167" s="868"/>
      <c r="Q167" s="868"/>
      <c r="R167" s="868"/>
      <c r="S167" s="868"/>
      <c r="T167" s="868"/>
      <c r="U167" s="868"/>
      <c r="V167" s="868"/>
      <c r="W167" s="868"/>
      <c r="X167" s="868"/>
      <c r="Y167" s="868"/>
      <c r="Z167" s="868"/>
      <c r="AA167" s="868"/>
      <c r="AB167" s="868"/>
      <c r="AC167" s="868"/>
      <c r="AD167" s="868"/>
      <c r="AE167" s="868"/>
      <c r="AF167" s="868"/>
      <c r="AG167" s="868"/>
      <c r="AH167" s="868"/>
      <c r="AI167" s="868"/>
      <c r="AJ167" s="868"/>
      <c r="AK167" s="868"/>
      <c r="AL167" s="868"/>
      <c r="AM167" s="868"/>
      <c r="AN167" s="868"/>
      <c r="AO167" s="868"/>
      <c r="AP167" s="868"/>
      <c r="AQ167" s="868"/>
      <c r="AR167" s="868"/>
      <c r="AS167" s="868"/>
      <c r="AT167" s="868"/>
      <c r="AU167" s="868"/>
      <c r="AV167" s="868"/>
      <c r="AW167" s="868"/>
      <c r="AX167" s="868"/>
      <c r="AY167" s="868"/>
      <c r="AZ167" s="868"/>
      <c r="BA167" s="868"/>
      <c r="BB167" s="868"/>
      <c r="BC167" s="868"/>
      <c r="BD167" s="868"/>
      <c r="BE167" s="868"/>
      <c r="BF167" s="868"/>
      <c r="BG167" s="868"/>
      <c r="BH167" s="868"/>
      <c r="BI167" s="868"/>
      <c r="BJ167" s="868"/>
      <c r="BK167" s="809"/>
      <c r="BL167" s="158"/>
      <c r="BM167" s="158"/>
      <c r="BN167" s="158"/>
      <c r="BO167" s="158"/>
      <c r="BP167" s="158"/>
      <c r="BQ167" s="158"/>
      <c r="BR167" s="158"/>
      <c r="BS167" s="158"/>
      <c r="BT167" s="158"/>
      <c r="BU167" s="158"/>
      <c r="BV167" s="165"/>
      <c r="BW167" s="165"/>
      <c r="BX167" s="165"/>
      <c r="BY167" s="165"/>
      <c r="BZ167" s="165"/>
      <c r="CA167" s="165"/>
    </row>
    <row r="168" spans="1:79" s="78" customFormat="1" ht="15.75" thickBot="1" x14ac:dyDescent="0.25">
      <c r="A168" s="76"/>
      <c r="B168" s="894"/>
      <c r="C168" s="421" t="s">
        <v>1122</v>
      </c>
      <c r="D168" s="1056"/>
      <c r="E168" s="512"/>
      <c r="F168" s="512"/>
      <c r="G168" s="111">
        <v>0</v>
      </c>
      <c r="H168" s="111">
        <f t="shared" si="2"/>
        <v>0</v>
      </c>
      <c r="I168" s="427"/>
      <c r="J168" s="445"/>
      <c r="K168" s="146"/>
      <c r="L168" s="806"/>
      <c r="M168" s="146"/>
      <c r="N168" s="868"/>
      <c r="O168" s="868"/>
      <c r="P168" s="868"/>
      <c r="Q168" s="868"/>
      <c r="R168" s="868"/>
      <c r="S168" s="868"/>
      <c r="T168" s="868"/>
      <c r="U168" s="868"/>
      <c r="V168" s="868"/>
      <c r="W168" s="868"/>
      <c r="X168" s="868"/>
      <c r="Y168" s="868"/>
      <c r="Z168" s="868"/>
      <c r="AA168" s="868"/>
      <c r="AB168" s="868"/>
      <c r="AC168" s="868"/>
      <c r="AD168" s="868"/>
      <c r="AE168" s="868"/>
      <c r="AF168" s="868"/>
      <c r="AG168" s="868"/>
      <c r="AH168" s="868"/>
      <c r="AI168" s="868"/>
      <c r="AJ168" s="868"/>
      <c r="AK168" s="868"/>
      <c r="AL168" s="868"/>
      <c r="AM168" s="868"/>
      <c r="AN168" s="868"/>
      <c r="AO168" s="868"/>
      <c r="AP168" s="868"/>
      <c r="AQ168" s="868"/>
      <c r="AR168" s="868"/>
      <c r="AS168" s="868"/>
      <c r="AT168" s="868"/>
      <c r="AU168" s="868"/>
      <c r="AV168" s="868"/>
      <c r="AW168" s="868"/>
      <c r="AX168" s="868"/>
      <c r="AY168" s="868"/>
      <c r="AZ168" s="868"/>
      <c r="BA168" s="868"/>
      <c r="BB168" s="868"/>
      <c r="BC168" s="868"/>
      <c r="BD168" s="868"/>
      <c r="BE168" s="868"/>
      <c r="BF168" s="868"/>
      <c r="BG168" s="868"/>
      <c r="BH168" s="868"/>
      <c r="BI168" s="868"/>
      <c r="BJ168" s="868"/>
      <c r="BK168" s="809"/>
      <c r="BL168" s="158"/>
      <c r="BM168" s="158"/>
      <c r="BN168" s="158"/>
      <c r="BO168" s="158"/>
      <c r="BP168" s="158"/>
      <c r="BQ168" s="158"/>
      <c r="BR168" s="158"/>
      <c r="BS168" s="158"/>
      <c r="BT168" s="158"/>
      <c r="BU168" s="158"/>
      <c r="BV168" s="165"/>
      <c r="BW168" s="165"/>
      <c r="BX168" s="165"/>
      <c r="BY168" s="165"/>
      <c r="BZ168" s="165"/>
      <c r="CA168" s="165"/>
    </row>
    <row r="169" spans="1:79" s="78" customFormat="1" ht="15.75" thickBot="1" x14ac:dyDescent="0.25">
      <c r="A169" s="76"/>
      <c r="B169" s="895"/>
      <c r="C169" s="449" t="s">
        <v>577</v>
      </c>
      <c r="D169" s="1056"/>
      <c r="E169" s="512"/>
      <c r="F169" s="512"/>
      <c r="G169" s="113">
        <v>0</v>
      </c>
      <c r="H169" s="113">
        <f t="shared" si="2"/>
        <v>0</v>
      </c>
      <c r="I169" s="427"/>
      <c r="J169" s="445"/>
      <c r="K169" s="146"/>
      <c r="L169" s="806"/>
      <c r="M169" s="146"/>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868"/>
      <c r="AL169" s="868"/>
      <c r="AM169" s="868"/>
      <c r="AN169" s="868"/>
      <c r="AO169" s="868"/>
      <c r="AP169" s="868"/>
      <c r="AQ169" s="868"/>
      <c r="AR169" s="868"/>
      <c r="AS169" s="868"/>
      <c r="AT169" s="868"/>
      <c r="AU169" s="868"/>
      <c r="AV169" s="868"/>
      <c r="AW169" s="868"/>
      <c r="AX169" s="868"/>
      <c r="AY169" s="868"/>
      <c r="AZ169" s="868"/>
      <c r="BA169" s="868"/>
      <c r="BB169" s="868"/>
      <c r="BC169" s="868"/>
      <c r="BD169" s="868"/>
      <c r="BE169" s="868"/>
      <c r="BF169" s="868"/>
      <c r="BG169" s="868"/>
      <c r="BH169" s="868"/>
      <c r="BI169" s="868"/>
      <c r="BJ169" s="868"/>
      <c r="BK169" s="809"/>
      <c r="BL169" s="158"/>
      <c r="BM169" s="158"/>
      <c r="BN169" s="158"/>
      <c r="BO169" s="158"/>
      <c r="BP169" s="158"/>
      <c r="BQ169" s="158"/>
      <c r="BR169" s="158"/>
      <c r="BS169" s="158"/>
      <c r="BT169" s="158"/>
      <c r="BU169" s="158"/>
      <c r="BV169" s="165"/>
      <c r="BW169" s="165"/>
      <c r="BX169" s="165"/>
      <c r="BY169" s="165"/>
      <c r="BZ169" s="165"/>
      <c r="CA169" s="165"/>
    </row>
    <row r="170" spans="1:79" s="78" customFormat="1" x14ac:dyDescent="0.2">
      <c r="A170" s="76"/>
      <c r="B170" s="105"/>
      <c r="C170" s="97"/>
      <c r="D170" s="1065"/>
      <c r="E170" s="521"/>
      <c r="F170" s="521"/>
      <c r="G170" s="92"/>
      <c r="H170" s="93"/>
      <c r="I170" s="427"/>
      <c r="J170" s="445"/>
      <c r="K170" s="146"/>
      <c r="L170" s="806"/>
      <c r="M170" s="146"/>
      <c r="N170" s="868"/>
      <c r="O170" s="868"/>
      <c r="P170" s="868"/>
      <c r="Q170" s="868"/>
      <c r="R170" s="868"/>
      <c r="S170" s="868"/>
      <c r="T170" s="868"/>
      <c r="U170" s="868"/>
      <c r="V170" s="868"/>
      <c r="W170" s="868"/>
      <c r="X170" s="868"/>
      <c r="Y170" s="868"/>
      <c r="Z170" s="868"/>
      <c r="AA170" s="868"/>
      <c r="AB170" s="868"/>
      <c r="AC170" s="868"/>
      <c r="AD170" s="868"/>
      <c r="AE170" s="868"/>
      <c r="AF170" s="868"/>
      <c r="AG170" s="868"/>
      <c r="AH170" s="868"/>
      <c r="AI170" s="868"/>
      <c r="AJ170" s="868"/>
      <c r="AK170" s="868"/>
      <c r="AL170" s="868"/>
      <c r="AM170" s="868"/>
      <c r="AN170" s="868"/>
      <c r="AO170" s="868"/>
      <c r="AP170" s="868"/>
      <c r="AQ170" s="868"/>
      <c r="AR170" s="868"/>
      <c r="AS170" s="868"/>
      <c r="AT170" s="868"/>
      <c r="AU170" s="868"/>
      <c r="AV170" s="868"/>
      <c r="AW170" s="868"/>
      <c r="AX170" s="868"/>
      <c r="AY170" s="868"/>
      <c r="AZ170" s="868"/>
      <c r="BA170" s="868"/>
      <c r="BB170" s="868"/>
      <c r="BC170" s="868"/>
      <c r="BD170" s="868"/>
      <c r="BE170" s="868"/>
      <c r="BF170" s="868"/>
      <c r="BG170" s="868"/>
      <c r="BH170" s="868"/>
      <c r="BI170" s="868"/>
      <c r="BJ170" s="868"/>
      <c r="BK170" s="809"/>
      <c r="BL170" s="158"/>
      <c r="BM170" s="158"/>
      <c r="BN170" s="158"/>
      <c r="BO170" s="158"/>
      <c r="BP170" s="158"/>
      <c r="BQ170" s="158"/>
      <c r="BR170" s="158"/>
      <c r="BS170" s="158"/>
      <c r="BT170" s="158"/>
      <c r="BU170" s="158"/>
      <c r="BV170" s="165"/>
      <c r="BW170" s="165"/>
      <c r="BX170" s="165"/>
      <c r="BY170" s="165"/>
      <c r="BZ170" s="165"/>
      <c r="CA170" s="165"/>
    </row>
    <row r="171" spans="1:79" s="78" customFormat="1" ht="51.75" thickBot="1" x14ac:dyDescent="0.25">
      <c r="A171" s="76"/>
      <c r="B171" s="893" t="s">
        <v>373</v>
      </c>
      <c r="C171" s="252" t="s">
        <v>1124</v>
      </c>
      <c r="D171" s="1066" t="s">
        <v>1114</v>
      </c>
      <c r="E171" s="509"/>
      <c r="F171" s="509"/>
      <c r="G171" s="114"/>
      <c r="H171" s="114"/>
      <c r="I171" s="427"/>
      <c r="J171" s="445" t="s">
        <v>1073</v>
      </c>
      <c r="K171" s="146"/>
      <c r="L171" s="806"/>
      <c r="M171" s="146"/>
      <c r="N171" s="868"/>
      <c r="O171" s="868"/>
      <c r="P171" s="868"/>
      <c r="Q171" s="868"/>
      <c r="R171" s="868"/>
      <c r="S171" s="868"/>
      <c r="T171" s="868"/>
      <c r="U171" s="868"/>
      <c r="V171" s="868"/>
      <c r="W171" s="868"/>
      <c r="X171" s="868"/>
      <c r="Y171" s="868"/>
      <c r="Z171" s="868"/>
      <c r="AA171" s="868"/>
      <c r="AB171" s="868"/>
      <c r="AC171" s="868"/>
      <c r="AD171" s="868"/>
      <c r="AE171" s="868"/>
      <c r="AF171" s="868"/>
      <c r="AG171" s="868"/>
      <c r="AH171" s="868"/>
      <c r="AI171" s="868"/>
      <c r="AJ171" s="868"/>
      <c r="AK171" s="868"/>
      <c r="AL171" s="868"/>
      <c r="AM171" s="868"/>
      <c r="AN171" s="868"/>
      <c r="AO171" s="868"/>
      <c r="AP171" s="868"/>
      <c r="AQ171" s="868"/>
      <c r="AR171" s="868"/>
      <c r="AS171" s="868"/>
      <c r="AT171" s="868"/>
      <c r="AU171" s="868"/>
      <c r="AV171" s="868"/>
      <c r="AW171" s="868"/>
      <c r="AX171" s="868"/>
      <c r="AY171" s="868"/>
      <c r="AZ171" s="868"/>
      <c r="BA171" s="868"/>
      <c r="BB171" s="868"/>
      <c r="BC171" s="868"/>
      <c r="BD171" s="868"/>
      <c r="BE171" s="868"/>
      <c r="BF171" s="868"/>
      <c r="BG171" s="868"/>
      <c r="BH171" s="868"/>
      <c r="BI171" s="868"/>
      <c r="BJ171" s="868"/>
      <c r="BK171" s="809"/>
      <c r="BL171" s="158"/>
      <c r="BM171" s="158"/>
      <c r="BN171" s="158"/>
      <c r="BO171" s="158"/>
      <c r="BP171" s="158"/>
      <c r="BQ171" s="158"/>
      <c r="BR171" s="158"/>
      <c r="BS171" s="158"/>
      <c r="BT171" s="158"/>
      <c r="BU171" s="158"/>
      <c r="BV171" s="165"/>
      <c r="BW171" s="165"/>
      <c r="BX171" s="165"/>
      <c r="BY171" s="165"/>
      <c r="BZ171" s="165"/>
      <c r="CA171" s="165"/>
    </row>
    <row r="172" spans="1:79" s="78" customFormat="1" ht="15.75" thickBot="1" x14ac:dyDescent="0.25">
      <c r="A172" s="76"/>
      <c r="B172" s="894"/>
      <c r="C172" s="421" t="s">
        <v>1125</v>
      </c>
      <c r="D172" s="1056"/>
      <c r="E172" s="404"/>
      <c r="F172" s="404"/>
      <c r="G172" s="111">
        <v>0</v>
      </c>
      <c r="H172" s="111">
        <f t="shared" ref="H172:H184" si="3">IF(D172="",0,G172)</f>
        <v>0</v>
      </c>
      <c r="I172" s="427"/>
      <c r="J172" s="445"/>
      <c r="K172" s="146"/>
      <c r="L172" s="806"/>
      <c r="M172" s="146"/>
      <c r="N172" s="868"/>
      <c r="O172" s="868"/>
      <c r="P172" s="868"/>
      <c r="Q172" s="868"/>
      <c r="R172" s="868"/>
      <c r="S172" s="868"/>
      <c r="T172" s="868"/>
      <c r="U172" s="868"/>
      <c r="V172" s="868"/>
      <c r="W172" s="868"/>
      <c r="X172" s="868"/>
      <c r="Y172" s="868"/>
      <c r="Z172" s="868"/>
      <c r="AA172" s="868"/>
      <c r="AB172" s="868"/>
      <c r="AC172" s="868"/>
      <c r="AD172" s="868"/>
      <c r="AE172" s="868"/>
      <c r="AF172" s="868"/>
      <c r="AG172" s="868"/>
      <c r="AH172" s="868"/>
      <c r="AI172" s="868"/>
      <c r="AJ172" s="868"/>
      <c r="AK172" s="868"/>
      <c r="AL172" s="868"/>
      <c r="AM172" s="868"/>
      <c r="AN172" s="868"/>
      <c r="AO172" s="868"/>
      <c r="AP172" s="868"/>
      <c r="AQ172" s="868"/>
      <c r="AR172" s="868"/>
      <c r="AS172" s="868"/>
      <c r="AT172" s="868"/>
      <c r="AU172" s="868"/>
      <c r="AV172" s="868"/>
      <c r="AW172" s="868"/>
      <c r="AX172" s="868"/>
      <c r="AY172" s="868"/>
      <c r="AZ172" s="868"/>
      <c r="BA172" s="868"/>
      <c r="BB172" s="868"/>
      <c r="BC172" s="868"/>
      <c r="BD172" s="868"/>
      <c r="BE172" s="868"/>
      <c r="BF172" s="868"/>
      <c r="BG172" s="868"/>
      <c r="BH172" s="868"/>
      <c r="BI172" s="868"/>
      <c r="BJ172" s="868"/>
      <c r="BK172" s="809"/>
      <c r="BL172" s="158"/>
      <c r="BM172" s="158"/>
      <c r="BN172" s="158"/>
      <c r="BO172" s="158"/>
      <c r="BP172" s="158"/>
      <c r="BQ172" s="158"/>
      <c r="BR172" s="158"/>
      <c r="BS172" s="158"/>
      <c r="BT172" s="158"/>
      <c r="BU172" s="158"/>
      <c r="BV172" s="165"/>
      <c r="BW172" s="165"/>
      <c r="BX172" s="165"/>
      <c r="BY172" s="165"/>
      <c r="BZ172" s="165"/>
      <c r="CA172" s="165"/>
    </row>
    <row r="173" spans="1:79" s="78" customFormat="1" ht="15.75" thickBot="1" x14ac:dyDescent="0.25">
      <c r="A173" s="76"/>
      <c r="B173" s="894"/>
      <c r="C173" s="421" t="s">
        <v>1126</v>
      </c>
      <c r="D173" s="1056"/>
      <c r="E173" s="404"/>
      <c r="F173" s="404"/>
      <c r="G173" s="111">
        <v>0</v>
      </c>
      <c r="H173" s="111">
        <f t="shared" si="3"/>
        <v>0</v>
      </c>
      <c r="I173" s="427"/>
      <c r="J173" s="445"/>
      <c r="K173" s="146"/>
      <c r="L173" s="806"/>
      <c r="M173" s="146"/>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868"/>
      <c r="AL173" s="868"/>
      <c r="AM173" s="868"/>
      <c r="AN173" s="868"/>
      <c r="AO173" s="868"/>
      <c r="AP173" s="868"/>
      <c r="AQ173" s="868"/>
      <c r="AR173" s="868"/>
      <c r="AS173" s="868"/>
      <c r="AT173" s="868"/>
      <c r="AU173" s="868"/>
      <c r="AV173" s="868"/>
      <c r="AW173" s="868"/>
      <c r="AX173" s="868"/>
      <c r="AY173" s="868"/>
      <c r="AZ173" s="868"/>
      <c r="BA173" s="868"/>
      <c r="BB173" s="868"/>
      <c r="BC173" s="868"/>
      <c r="BD173" s="868"/>
      <c r="BE173" s="868"/>
      <c r="BF173" s="868"/>
      <c r="BG173" s="868"/>
      <c r="BH173" s="868"/>
      <c r="BI173" s="868"/>
      <c r="BJ173" s="868"/>
      <c r="BK173" s="809"/>
      <c r="BL173" s="158"/>
      <c r="BM173" s="158"/>
      <c r="BN173" s="158"/>
      <c r="BO173" s="158"/>
      <c r="BP173" s="158"/>
      <c r="BQ173" s="158"/>
      <c r="BR173" s="158"/>
      <c r="BS173" s="158"/>
      <c r="BT173" s="158"/>
      <c r="BU173" s="158"/>
      <c r="BV173" s="165"/>
      <c r="BW173" s="165"/>
      <c r="BX173" s="165"/>
      <c r="BY173" s="165"/>
      <c r="BZ173" s="165"/>
      <c r="CA173" s="165"/>
    </row>
    <row r="174" spans="1:79" s="78" customFormat="1" ht="15.75" thickBot="1" x14ac:dyDescent="0.25">
      <c r="A174" s="76"/>
      <c r="B174" s="894"/>
      <c r="C174" s="421" t="s">
        <v>1116</v>
      </c>
      <c r="D174" s="1056"/>
      <c r="E174" s="404"/>
      <c r="F174" s="404"/>
      <c r="G174" s="111">
        <v>0</v>
      </c>
      <c r="H174" s="111">
        <f t="shared" si="3"/>
        <v>0</v>
      </c>
      <c r="I174" s="427"/>
      <c r="J174" s="445"/>
      <c r="K174" s="146"/>
      <c r="L174" s="806"/>
      <c r="M174" s="146"/>
      <c r="N174" s="868"/>
      <c r="O174" s="868"/>
      <c r="P174" s="868"/>
      <c r="Q174" s="868"/>
      <c r="R174" s="868"/>
      <c r="S174" s="868"/>
      <c r="T174" s="868"/>
      <c r="U174" s="868"/>
      <c r="V174" s="868"/>
      <c r="W174" s="868"/>
      <c r="X174" s="868"/>
      <c r="Y174" s="868"/>
      <c r="Z174" s="868"/>
      <c r="AA174" s="868"/>
      <c r="AB174" s="868"/>
      <c r="AC174" s="868"/>
      <c r="AD174" s="868"/>
      <c r="AE174" s="868"/>
      <c r="AF174" s="868"/>
      <c r="AG174" s="868"/>
      <c r="AH174" s="868"/>
      <c r="AI174" s="868"/>
      <c r="AJ174" s="868"/>
      <c r="AK174" s="868"/>
      <c r="AL174" s="868"/>
      <c r="AM174" s="868"/>
      <c r="AN174" s="868"/>
      <c r="AO174" s="868"/>
      <c r="AP174" s="868"/>
      <c r="AQ174" s="868"/>
      <c r="AR174" s="868"/>
      <c r="AS174" s="868"/>
      <c r="AT174" s="868"/>
      <c r="AU174" s="868"/>
      <c r="AV174" s="868"/>
      <c r="AW174" s="868"/>
      <c r="AX174" s="868"/>
      <c r="AY174" s="868"/>
      <c r="AZ174" s="868"/>
      <c r="BA174" s="868"/>
      <c r="BB174" s="868"/>
      <c r="BC174" s="868"/>
      <c r="BD174" s="868"/>
      <c r="BE174" s="868"/>
      <c r="BF174" s="868"/>
      <c r="BG174" s="868"/>
      <c r="BH174" s="868"/>
      <c r="BI174" s="868"/>
      <c r="BJ174" s="868"/>
      <c r="BK174" s="809"/>
      <c r="BL174" s="158"/>
      <c r="BM174" s="158"/>
      <c r="BN174" s="158"/>
      <c r="BO174" s="158"/>
      <c r="BP174" s="158"/>
      <c r="BQ174" s="158"/>
      <c r="BR174" s="158"/>
      <c r="BS174" s="158"/>
      <c r="BT174" s="158"/>
      <c r="BU174" s="158"/>
      <c r="BV174" s="165"/>
      <c r="BW174" s="165"/>
      <c r="BX174" s="165"/>
      <c r="BY174" s="165"/>
      <c r="BZ174" s="165"/>
      <c r="CA174" s="165"/>
    </row>
    <row r="175" spans="1:79" s="78" customFormat="1" ht="15.75" thickBot="1" x14ac:dyDescent="0.25">
      <c r="A175" s="76"/>
      <c r="B175" s="894"/>
      <c r="C175" s="421" t="s">
        <v>1127</v>
      </c>
      <c r="D175" s="1056"/>
      <c r="E175" s="404"/>
      <c r="F175" s="404"/>
      <c r="G175" s="111">
        <v>0</v>
      </c>
      <c r="H175" s="111">
        <f t="shared" si="3"/>
        <v>0</v>
      </c>
      <c r="I175" s="427"/>
      <c r="J175" s="445"/>
      <c r="K175" s="146"/>
      <c r="L175" s="806"/>
      <c r="M175" s="146"/>
      <c r="N175" s="868"/>
      <c r="O175" s="868"/>
      <c r="P175" s="868"/>
      <c r="Q175" s="868"/>
      <c r="R175" s="868"/>
      <c r="S175" s="868"/>
      <c r="T175" s="868"/>
      <c r="U175" s="868"/>
      <c r="V175" s="868"/>
      <c r="W175" s="868"/>
      <c r="X175" s="868"/>
      <c r="Y175" s="868"/>
      <c r="Z175" s="868"/>
      <c r="AA175" s="868"/>
      <c r="AB175" s="868"/>
      <c r="AC175" s="868"/>
      <c r="AD175" s="868"/>
      <c r="AE175" s="868"/>
      <c r="AF175" s="868"/>
      <c r="AG175" s="868"/>
      <c r="AH175" s="868"/>
      <c r="AI175" s="868"/>
      <c r="AJ175" s="868"/>
      <c r="AK175" s="868"/>
      <c r="AL175" s="868"/>
      <c r="AM175" s="868"/>
      <c r="AN175" s="868"/>
      <c r="AO175" s="868"/>
      <c r="AP175" s="868"/>
      <c r="AQ175" s="868"/>
      <c r="AR175" s="868"/>
      <c r="AS175" s="868"/>
      <c r="AT175" s="868"/>
      <c r="AU175" s="868"/>
      <c r="AV175" s="868"/>
      <c r="AW175" s="868"/>
      <c r="AX175" s="868"/>
      <c r="AY175" s="868"/>
      <c r="AZ175" s="868"/>
      <c r="BA175" s="868"/>
      <c r="BB175" s="868"/>
      <c r="BC175" s="868"/>
      <c r="BD175" s="868"/>
      <c r="BE175" s="868"/>
      <c r="BF175" s="868"/>
      <c r="BG175" s="868"/>
      <c r="BH175" s="868"/>
      <c r="BI175" s="868"/>
      <c r="BJ175" s="868"/>
      <c r="BK175" s="809"/>
      <c r="BL175" s="158"/>
      <c r="BM175" s="158"/>
      <c r="BN175" s="158"/>
      <c r="BO175" s="158"/>
      <c r="BP175" s="158"/>
      <c r="BQ175" s="158"/>
      <c r="BR175" s="158"/>
      <c r="BS175" s="158"/>
      <c r="BT175" s="158"/>
      <c r="BU175" s="158"/>
      <c r="BV175" s="165"/>
      <c r="BW175" s="165"/>
      <c r="BX175" s="165"/>
      <c r="BY175" s="165"/>
      <c r="BZ175" s="165"/>
      <c r="CA175" s="165"/>
    </row>
    <row r="176" spans="1:79" s="78" customFormat="1" ht="15.75" thickBot="1" x14ac:dyDescent="0.25">
      <c r="A176" s="76"/>
      <c r="B176" s="894"/>
      <c r="C176" s="421" t="s">
        <v>1128</v>
      </c>
      <c r="D176" s="1056"/>
      <c r="E176" s="404"/>
      <c r="F176" s="404"/>
      <c r="G176" s="111">
        <v>0</v>
      </c>
      <c r="H176" s="111">
        <f t="shared" si="3"/>
        <v>0</v>
      </c>
      <c r="I176" s="427"/>
      <c r="J176" s="445"/>
      <c r="K176" s="146"/>
      <c r="L176" s="806"/>
      <c r="M176" s="146"/>
      <c r="N176" s="868"/>
      <c r="O176" s="868"/>
      <c r="P176" s="868"/>
      <c r="Q176" s="868"/>
      <c r="R176" s="868"/>
      <c r="S176" s="868"/>
      <c r="T176" s="868"/>
      <c r="U176" s="868"/>
      <c r="V176" s="868"/>
      <c r="W176" s="868"/>
      <c r="X176" s="868"/>
      <c r="Y176" s="868"/>
      <c r="Z176" s="868"/>
      <c r="AA176" s="868"/>
      <c r="AB176" s="868"/>
      <c r="AC176" s="868"/>
      <c r="AD176" s="868"/>
      <c r="AE176" s="868"/>
      <c r="AF176" s="868"/>
      <c r="AG176" s="868"/>
      <c r="AH176" s="868"/>
      <c r="AI176" s="868"/>
      <c r="AJ176" s="868"/>
      <c r="AK176" s="868"/>
      <c r="AL176" s="868"/>
      <c r="AM176" s="868"/>
      <c r="AN176" s="868"/>
      <c r="AO176" s="868"/>
      <c r="AP176" s="868"/>
      <c r="AQ176" s="868"/>
      <c r="AR176" s="868"/>
      <c r="AS176" s="868"/>
      <c r="AT176" s="868"/>
      <c r="AU176" s="868"/>
      <c r="AV176" s="868"/>
      <c r="AW176" s="868"/>
      <c r="AX176" s="868"/>
      <c r="AY176" s="868"/>
      <c r="AZ176" s="868"/>
      <c r="BA176" s="868"/>
      <c r="BB176" s="868"/>
      <c r="BC176" s="868"/>
      <c r="BD176" s="868"/>
      <c r="BE176" s="868"/>
      <c r="BF176" s="868"/>
      <c r="BG176" s="868"/>
      <c r="BH176" s="868"/>
      <c r="BI176" s="868"/>
      <c r="BJ176" s="868"/>
      <c r="BK176" s="809"/>
      <c r="BL176" s="158"/>
      <c r="BM176" s="158"/>
      <c r="BN176" s="158"/>
      <c r="BO176" s="158"/>
      <c r="BP176" s="158"/>
      <c r="BQ176" s="158"/>
      <c r="BR176" s="158"/>
      <c r="BS176" s="158"/>
      <c r="BT176" s="158"/>
      <c r="BU176" s="158"/>
      <c r="BV176" s="165"/>
      <c r="BW176" s="165"/>
      <c r="BX176" s="165"/>
      <c r="BY176" s="165"/>
      <c r="BZ176" s="165"/>
      <c r="CA176" s="165"/>
    </row>
    <row r="177" spans="1:79" s="78" customFormat="1" ht="15.75" thickBot="1" x14ac:dyDescent="0.25">
      <c r="A177" s="76"/>
      <c r="B177" s="894"/>
      <c r="C177" s="421" t="s">
        <v>1119</v>
      </c>
      <c r="D177" s="1056"/>
      <c r="E177" s="404"/>
      <c r="F177" s="404"/>
      <c r="G177" s="111">
        <v>0</v>
      </c>
      <c r="H177" s="111">
        <f t="shared" si="3"/>
        <v>0</v>
      </c>
      <c r="I177" s="427"/>
      <c r="J177" s="445"/>
      <c r="K177" s="146"/>
      <c r="L177" s="806"/>
      <c r="M177" s="146"/>
      <c r="N177" s="868"/>
      <c r="O177" s="868"/>
      <c r="P177" s="868"/>
      <c r="Q177" s="868"/>
      <c r="R177" s="868"/>
      <c r="S177" s="868"/>
      <c r="T177" s="868"/>
      <c r="U177" s="868"/>
      <c r="V177" s="868"/>
      <c r="W177" s="868"/>
      <c r="X177" s="868"/>
      <c r="Y177" s="868"/>
      <c r="Z177" s="868"/>
      <c r="AA177" s="868"/>
      <c r="AB177" s="868"/>
      <c r="AC177" s="868"/>
      <c r="AD177" s="868"/>
      <c r="AE177" s="868"/>
      <c r="AF177" s="868"/>
      <c r="AG177" s="868"/>
      <c r="AH177" s="868"/>
      <c r="AI177" s="868"/>
      <c r="AJ177" s="868"/>
      <c r="AK177" s="868"/>
      <c r="AL177" s="868"/>
      <c r="AM177" s="868"/>
      <c r="AN177" s="868"/>
      <c r="AO177" s="868"/>
      <c r="AP177" s="868"/>
      <c r="AQ177" s="868"/>
      <c r="AR177" s="868"/>
      <c r="AS177" s="868"/>
      <c r="AT177" s="868"/>
      <c r="AU177" s="868"/>
      <c r="AV177" s="868"/>
      <c r="AW177" s="868"/>
      <c r="AX177" s="868"/>
      <c r="AY177" s="868"/>
      <c r="AZ177" s="868"/>
      <c r="BA177" s="868"/>
      <c r="BB177" s="868"/>
      <c r="BC177" s="868"/>
      <c r="BD177" s="868"/>
      <c r="BE177" s="868"/>
      <c r="BF177" s="868"/>
      <c r="BG177" s="868"/>
      <c r="BH177" s="868"/>
      <c r="BI177" s="868"/>
      <c r="BJ177" s="868"/>
      <c r="BK177" s="809"/>
      <c r="BL177" s="158"/>
      <c r="BM177" s="158"/>
      <c r="BN177" s="158"/>
      <c r="BO177" s="158"/>
      <c r="BP177" s="158"/>
      <c r="BQ177" s="158"/>
      <c r="BR177" s="158"/>
      <c r="BS177" s="158"/>
      <c r="BT177" s="158"/>
      <c r="BU177" s="158"/>
      <c r="BV177" s="165"/>
      <c r="BW177" s="165"/>
      <c r="BX177" s="165"/>
      <c r="BY177" s="165"/>
      <c r="BZ177" s="165"/>
      <c r="CA177" s="165"/>
    </row>
    <row r="178" spans="1:79" s="78" customFormat="1" ht="15.75" thickBot="1" x14ac:dyDescent="0.25">
      <c r="A178" s="76"/>
      <c r="B178" s="894"/>
      <c r="C178" s="421" t="s">
        <v>179</v>
      </c>
      <c r="D178" s="1056"/>
      <c r="E178" s="404"/>
      <c r="F178" s="404"/>
      <c r="G178" s="111">
        <v>0</v>
      </c>
      <c r="H178" s="111">
        <f t="shared" si="3"/>
        <v>0</v>
      </c>
      <c r="I178" s="427"/>
      <c r="J178" s="445"/>
      <c r="K178" s="146"/>
      <c r="L178" s="806"/>
      <c r="M178" s="146"/>
      <c r="N178" s="868"/>
      <c r="O178" s="868"/>
      <c r="P178" s="868"/>
      <c r="Q178" s="868"/>
      <c r="R178" s="868"/>
      <c r="S178" s="868"/>
      <c r="T178" s="868"/>
      <c r="U178" s="868"/>
      <c r="V178" s="868"/>
      <c r="W178" s="868"/>
      <c r="X178" s="868"/>
      <c r="Y178" s="868"/>
      <c r="Z178" s="868"/>
      <c r="AA178" s="868"/>
      <c r="AB178" s="868"/>
      <c r="AC178" s="868"/>
      <c r="AD178" s="868"/>
      <c r="AE178" s="868"/>
      <c r="AF178" s="868"/>
      <c r="AG178" s="868"/>
      <c r="AH178" s="868"/>
      <c r="AI178" s="868"/>
      <c r="AJ178" s="868"/>
      <c r="AK178" s="868"/>
      <c r="AL178" s="868"/>
      <c r="AM178" s="868"/>
      <c r="AN178" s="868"/>
      <c r="AO178" s="868"/>
      <c r="AP178" s="868"/>
      <c r="AQ178" s="868"/>
      <c r="AR178" s="868"/>
      <c r="AS178" s="868"/>
      <c r="AT178" s="868"/>
      <c r="AU178" s="868"/>
      <c r="AV178" s="868"/>
      <c r="AW178" s="868"/>
      <c r="AX178" s="868"/>
      <c r="AY178" s="868"/>
      <c r="AZ178" s="868"/>
      <c r="BA178" s="868"/>
      <c r="BB178" s="868"/>
      <c r="BC178" s="868"/>
      <c r="BD178" s="868"/>
      <c r="BE178" s="868"/>
      <c r="BF178" s="868"/>
      <c r="BG178" s="868"/>
      <c r="BH178" s="868"/>
      <c r="BI178" s="868"/>
      <c r="BJ178" s="868"/>
      <c r="BK178" s="809"/>
      <c r="BL178" s="158"/>
      <c r="BM178" s="158"/>
      <c r="BN178" s="158"/>
      <c r="BO178" s="158"/>
      <c r="BP178" s="158"/>
      <c r="BQ178" s="158"/>
      <c r="BR178" s="158"/>
      <c r="BS178" s="158"/>
      <c r="BT178" s="158"/>
      <c r="BU178" s="158"/>
      <c r="BV178" s="165"/>
      <c r="BW178" s="165"/>
      <c r="BX178" s="165"/>
      <c r="BY178" s="165"/>
      <c r="BZ178" s="165"/>
      <c r="CA178" s="165"/>
    </row>
    <row r="179" spans="1:79" s="78" customFormat="1" ht="15.75" thickBot="1" x14ac:dyDescent="0.25">
      <c r="A179" s="76"/>
      <c r="B179" s="894"/>
      <c r="C179" s="421" t="s">
        <v>1120</v>
      </c>
      <c r="D179" s="1056"/>
      <c r="E179" s="404"/>
      <c r="F179" s="404"/>
      <c r="G179" s="111">
        <v>0</v>
      </c>
      <c r="H179" s="111">
        <f t="shared" si="3"/>
        <v>0</v>
      </c>
      <c r="I179" s="427"/>
      <c r="J179" s="445"/>
      <c r="K179" s="146"/>
      <c r="L179" s="806"/>
      <c r="M179" s="146"/>
      <c r="N179" s="868"/>
      <c r="O179" s="868"/>
      <c r="P179" s="868"/>
      <c r="Q179" s="868"/>
      <c r="R179" s="868"/>
      <c r="S179" s="868"/>
      <c r="T179" s="868"/>
      <c r="U179" s="868"/>
      <c r="V179" s="868"/>
      <c r="W179" s="868"/>
      <c r="X179" s="868"/>
      <c r="Y179" s="868"/>
      <c r="Z179" s="868"/>
      <c r="AA179" s="868"/>
      <c r="AB179" s="868"/>
      <c r="AC179" s="868"/>
      <c r="AD179" s="868"/>
      <c r="AE179" s="868"/>
      <c r="AF179" s="868"/>
      <c r="AG179" s="868"/>
      <c r="AH179" s="868"/>
      <c r="AI179" s="868"/>
      <c r="AJ179" s="868"/>
      <c r="AK179" s="868"/>
      <c r="AL179" s="868"/>
      <c r="AM179" s="868"/>
      <c r="AN179" s="868"/>
      <c r="AO179" s="868"/>
      <c r="AP179" s="868"/>
      <c r="AQ179" s="868"/>
      <c r="AR179" s="868"/>
      <c r="AS179" s="868"/>
      <c r="AT179" s="868"/>
      <c r="AU179" s="868"/>
      <c r="AV179" s="868"/>
      <c r="AW179" s="868"/>
      <c r="AX179" s="868"/>
      <c r="AY179" s="868"/>
      <c r="AZ179" s="868"/>
      <c r="BA179" s="868"/>
      <c r="BB179" s="868"/>
      <c r="BC179" s="868"/>
      <c r="BD179" s="868"/>
      <c r="BE179" s="868"/>
      <c r="BF179" s="868"/>
      <c r="BG179" s="868"/>
      <c r="BH179" s="868"/>
      <c r="BI179" s="868"/>
      <c r="BJ179" s="868"/>
      <c r="BK179" s="809"/>
      <c r="BL179" s="158"/>
      <c r="BM179" s="158"/>
      <c r="BN179" s="158"/>
      <c r="BO179" s="158"/>
      <c r="BP179" s="158"/>
      <c r="BQ179" s="158"/>
      <c r="BR179" s="158"/>
      <c r="BS179" s="158"/>
      <c r="BT179" s="158"/>
      <c r="BU179" s="158"/>
      <c r="BV179" s="165"/>
      <c r="BW179" s="165"/>
      <c r="BX179" s="165"/>
      <c r="BY179" s="165"/>
      <c r="BZ179" s="165"/>
      <c r="CA179" s="165"/>
    </row>
    <row r="180" spans="1:79" s="78" customFormat="1" ht="15.75" thickBot="1" x14ac:dyDescent="0.25">
      <c r="A180" s="76"/>
      <c r="B180" s="894"/>
      <c r="C180" s="421" t="s">
        <v>1831</v>
      </c>
      <c r="D180" s="1056"/>
      <c r="E180" s="404"/>
      <c r="F180" s="404"/>
      <c r="G180" s="111">
        <v>0</v>
      </c>
      <c r="H180" s="111">
        <f t="shared" si="3"/>
        <v>0</v>
      </c>
      <c r="I180" s="427"/>
      <c r="J180" s="445"/>
      <c r="K180" s="146"/>
      <c r="L180" s="806"/>
      <c r="M180" s="146"/>
      <c r="N180" s="868"/>
      <c r="O180" s="868"/>
      <c r="P180" s="868"/>
      <c r="Q180" s="868"/>
      <c r="R180" s="868"/>
      <c r="S180" s="868"/>
      <c r="T180" s="868"/>
      <c r="U180" s="868"/>
      <c r="V180" s="868"/>
      <c r="W180" s="868"/>
      <c r="X180" s="868"/>
      <c r="Y180" s="868"/>
      <c r="Z180" s="868"/>
      <c r="AA180" s="868"/>
      <c r="AB180" s="868"/>
      <c r="AC180" s="868"/>
      <c r="AD180" s="868"/>
      <c r="AE180" s="868"/>
      <c r="AF180" s="868"/>
      <c r="AG180" s="868"/>
      <c r="AH180" s="868"/>
      <c r="AI180" s="868"/>
      <c r="AJ180" s="868"/>
      <c r="AK180" s="868"/>
      <c r="AL180" s="868"/>
      <c r="AM180" s="868"/>
      <c r="AN180" s="868"/>
      <c r="AO180" s="868"/>
      <c r="AP180" s="868"/>
      <c r="AQ180" s="868"/>
      <c r="AR180" s="868"/>
      <c r="AS180" s="868"/>
      <c r="AT180" s="868"/>
      <c r="AU180" s="868"/>
      <c r="AV180" s="868"/>
      <c r="AW180" s="868"/>
      <c r="AX180" s="868"/>
      <c r="AY180" s="868"/>
      <c r="AZ180" s="868"/>
      <c r="BA180" s="868"/>
      <c r="BB180" s="868"/>
      <c r="BC180" s="868"/>
      <c r="BD180" s="868"/>
      <c r="BE180" s="868"/>
      <c r="BF180" s="868"/>
      <c r="BG180" s="868"/>
      <c r="BH180" s="868"/>
      <c r="BI180" s="868"/>
      <c r="BJ180" s="868"/>
      <c r="BK180" s="809"/>
      <c r="BL180" s="158"/>
      <c r="BM180" s="158"/>
      <c r="BN180" s="158"/>
      <c r="BO180" s="158"/>
      <c r="BP180" s="158"/>
      <c r="BQ180" s="158"/>
      <c r="BR180" s="158"/>
      <c r="BS180" s="158"/>
      <c r="BT180" s="158"/>
      <c r="BU180" s="158"/>
      <c r="BV180" s="165"/>
      <c r="BW180" s="165"/>
      <c r="BX180" s="165"/>
      <c r="BY180" s="165"/>
      <c r="BZ180" s="165"/>
      <c r="CA180" s="165"/>
    </row>
    <row r="181" spans="1:79" s="78" customFormat="1" ht="13.5" thickBot="1" x14ac:dyDescent="0.25">
      <c r="A181" s="76"/>
      <c r="B181" s="894"/>
      <c r="C181" s="421" t="s">
        <v>1123</v>
      </c>
      <c r="D181" s="1056"/>
      <c r="E181" s="404"/>
      <c r="F181" s="404"/>
      <c r="G181" s="111">
        <v>0</v>
      </c>
      <c r="H181" s="111">
        <f t="shared" si="3"/>
        <v>0</v>
      </c>
      <c r="I181" s="885"/>
      <c r="J181" s="447"/>
      <c r="K181" s="146"/>
      <c r="L181" s="806"/>
      <c r="M181" s="146"/>
      <c r="N181" s="868"/>
      <c r="O181" s="868"/>
      <c r="P181" s="868"/>
      <c r="Q181" s="868"/>
      <c r="R181" s="868"/>
      <c r="S181" s="868"/>
      <c r="T181" s="868"/>
      <c r="U181" s="868"/>
      <c r="V181" s="868"/>
      <c r="W181" s="868"/>
      <c r="X181" s="868"/>
      <c r="Y181" s="868"/>
      <c r="Z181" s="868"/>
      <c r="AA181" s="868"/>
      <c r="AB181" s="868"/>
      <c r="AC181" s="868"/>
      <c r="AD181" s="868"/>
      <c r="AE181" s="868"/>
      <c r="AF181" s="868"/>
      <c r="AG181" s="868"/>
      <c r="AH181" s="868"/>
      <c r="AI181" s="868"/>
      <c r="AJ181" s="868"/>
      <c r="AK181" s="868"/>
      <c r="AL181" s="868"/>
      <c r="AM181" s="868"/>
      <c r="AN181" s="868"/>
      <c r="AO181" s="868"/>
      <c r="AP181" s="868"/>
      <c r="AQ181" s="868"/>
      <c r="AR181" s="868"/>
      <c r="AS181" s="868"/>
      <c r="AT181" s="868"/>
      <c r="AU181" s="868"/>
      <c r="AV181" s="868"/>
      <c r="AW181" s="868"/>
      <c r="AX181" s="868"/>
      <c r="AY181" s="868"/>
      <c r="AZ181" s="868"/>
      <c r="BA181" s="868"/>
      <c r="BB181" s="868"/>
      <c r="BC181" s="868"/>
      <c r="BD181" s="868"/>
      <c r="BE181" s="868"/>
      <c r="BF181" s="868"/>
      <c r="BG181" s="868"/>
      <c r="BH181" s="868"/>
      <c r="BI181" s="868"/>
      <c r="BJ181" s="868"/>
      <c r="BK181" s="809"/>
      <c r="BL181" s="158"/>
      <c r="BM181" s="158"/>
      <c r="BN181" s="158"/>
      <c r="BO181" s="158"/>
      <c r="BP181" s="158"/>
      <c r="BQ181" s="158"/>
      <c r="BR181" s="158"/>
      <c r="BS181" s="158"/>
      <c r="BT181" s="158"/>
      <c r="BU181" s="158"/>
      <c r="BV181" s="165"/>
      <c r="BW181" s="165"/>
      <c r="BX181" s="165"/>
      <c r="BY181" s="165"/>
      <c r="BZ181" s="165"/>
      <c r="CA181" s="165"/>
    </row>
    <row r="182" spans="1:79" s="78" customFormat="1" ht="15.75" thickBot="1" x14ac:dyDescent="0.25">
      <c r="A182" s="76"/>
      <c r="B182" s="894"/>
      <c r="C182" s="421" t="s">
        <v>1121</v>
      </c>
      <c r="D182" s="1056"/>
      <c r="E182" s="404"/>
      <c r="F182" s="404"/>
      <c r="G182" s="111">
        <v>0</v>
      </c>
      <c r="H182" s="111">
        <f t="shared" si="3"/>
        <v>0</v>
      </c>
      <c r="I182" s="427"/>
      <c r="J182" s="445"/>
      <c r="K182" s="146"/>
      <c r="L182" s="806"/>
      <c r="M182" s="146"/>
      <c r="N182" s="868"/>
      <c r="O182" s="868"/>
      <c r="P182" s="868"/>
      <c r="Q182" s="868"/>
      <c r="R182" s="868"/>
      <c r="S182" s="868"/>
      <c r="T182" s="868"/>
      <c r="U182" s="868"/>
      <c r="V182" s="868"/>
      <c r="W182" s="868"/>
      <c r="X182" s="868"/>
      <c r="Y182" s="868"/>
      <c r="Z182" s="868"/>
      <c r="AA182" s="868"/>
      <c r="AB182" s="868"/>
      <c r="AC182" s="868"/>
      <c r="AD182" s="868"/>
      <c r="AE182" s="868"/>
      <c r="AF182" s="868"/>
      <c r="AG182" s="868"/>
      <c r="AH182" s="868"/>
      <c r="AI182" s="868"/>
      <c r="AJ182" s="868"/>
      <c r="AK182" s="868"/>
      <c r="AL182" s="868"/>
      <c r="AM182" s="868"/>
      <c r="AN182" s="868"/>
      <c r="AO182" s="868"/>
      <c r="AP182" s="868"/>
      <c r="AQ182" s="868"/>
      <c r="AR182" s="868"/>
      <c r="AS182" s="868"/>
      <c r="AT182" s="868"/>
      <c r="AU182" s="868"/>
      <c r="AV182" s="868"/>
      <c r="AW182" s="868"/>
      <c r="AX182" s="868"/>
      <c r="AY182" s="868"/>
      <c r="AZ182" s="868"/>
      <c r="BA182" s="868"/>
      <c r="BB182" s="868"/>
      <c r="BC182" s="868"/>
      <c r="BD182" s="868"/>
      <c r="BE182" s="868"/>
      <c r="BF182" s="868"/>
      <c r="BG182" s="868"/>
      <c r="BH182" s="868"/>
      <c r="BI182" s="868"/>
      <c r="BJ182" s="868"/>
      <c r="BK182" s="809"/>
      <c r="BL182" s="158"/>
      <c r="BM182" s="158"/>
      <c r="BN182" s="158"/>
      <c r="BO182" s="158"/>
      <c r="BP182" s="158"/>
      <c r="BQ182" s="158"/>
      <c r="BR182" s="158"/>
      <c r="BS182" s="158"/>
      <c r="BT182" s="158"/>
      <c r="BU182" s="158"/>
      <c r="BV182" s="165"/>
      <c r="BW182" s="165"/>
      <c r="BX182" s="165"/>
      <c r="BY182" s="165"/>
      <c r="BZ182" s="165"/>
      <c r="CA182" s="165"/>
    </row>
    <row r="183" spans="1:79" s="78" customFormat="1" ht="15.75" thickBot="1" x14ac:dyDescent="0.25">
      <c r="A183" s="76"/>
      <c r="B183" s="894"/>
      <c r="C183" s="421" t="s">
        <v>1129</v>
      </c>
      <c r="D183" s="1056"/>
      <c r="E183" s="404"/>
      <c r="F183" s="404"/>
      <c r="G183" s="111">
        <v>0</v>
      </c>
      <c r="H183" s="111">
        <f t="shared" si="3"/>
        <v>0</v>
      </c>
      <c r="I183" s="427"/>
      <c r="J183" s="445"/>
      <c r="K183" s="146"/>
      <c r="L183" s="806"/>
      <c r="M183" s="146"/>
      <c r="N183" s="868"/>
      <c r="O183" s="868"/>
      <c r="P183" s="868"/>
      <c r="Q183" s="868"/>
      <c r="R183" s="868"/>
      <c r="S183" s="868"/>
      <c r="T183" s="868"/>
      <c r="U183" s="868"/>
      <c r="V183" s="868"/>
      <c r="W183" s="868"/>
      <c r="X183" s="868"/>
      <c r="Y183" s="868"/>
      <c r="Z183" s="868"/>
      <c r="AA183" s="868"/>
      <c r="AB183" s="868"/>
      <c r="AC183" s="868"/>
      <c r="AD183" s="868"/>
      <c r="AE183" s="868"/>
      <c r="AF183" s="868"/>
      <c r="AG183" s="868"/>
      <c r="AH183" s="868"/>
      <c r="AI183" s="868"/>
      <c r="AJ183" s="868"/>
      <c r="AK183" s="868"/>
      <c r="AL183" s="868"/>
      <c r="AM183" s="868"/>
      <c r="AN183" s="868"/>
      <c r="AO183" s="868"/>
      <c r="AP183" s="868"/>
      <c r="AQ183" s="868"/>
      <c r="AR183" s="868"/>
      <c r="AS183" s="868"/>
      <c r="AT183" s="868"/>
      <c r="AU183" s="868"/>
      <c r="AV183" s="868"/>
      <c r="AW183" s="868"/>
      <c r="AX183" s="868"/>
      <c r="AY183" s="868"/>
      <c r="AZ183" s="868"/>
      <c r="BA183" s="868"/>
      <c r="BB183" s="868"/>
      <c r="BC183" s="868"/>
      <c r="BD183" s="868"/>
      <c r="BE183" s="868"/>
      <c r="BF183" s="868"/>
      <c r="BG183" s="868"/>
      <c r="BH183" s="868"/>
      <c r="BI183" s="868"/>
      <c r="BJ183" s="868"/>
      <c r="BK183" s="809"/>
      <c r="BL183" s="158"/>
      <c r="BM183" s="158"/>
      <c r="BN183" s="158"/>
      <c r="BO183" s="158"/>
      <c r="BP183" s="158"/>
      <c r="BQ183" s="158"/>
      <c r="BR183" s="158"/>
      <c r="BS183" s="158"/>
      <c r="BT183" s="158"/>
      <c r="BU183" s="158"/>
      <c r="BV183" s="165"/>
      <c r="BW183" s="165"/>
      <c r="BX183" s="165"/>
      <c r="BY183" s="165"/>
      <c r="BZ183" s="165"/>
      <c r="CA183" s="165"/>
    </row>
    <row r="184" spans="1:79" s="78" customFormat="1" ht="15.75" thickBot="1" x14ac:dyDescent="0.25">
      <c r="A184" s="76"/>
      <c r="B184" s="895"/>
      <c r="C184" s="422" t="s">
        <v>577</v>
      </c>
      <c r="D184" s="1056"/>
      <c r="E184" s="512"/>
      <c r="F184" s="512"/>
      <c r="G184" s="113">
        <v>0</v>
      </c>
      <c r="H184" s="113">
        <f t="shared" si="3"/>
        <v>0</v>
      </c>
      <c r="I184" s="427"/>
      <c r="J184" s="445"/>
      <c r="K184" s="146"/>
      <c r="L184" s="806"/>
      <c r="M184" s="146"/>
      <c r="N184" s="868"/>
      <c r="O184" s="868"/>
      <c r="P184" s="868"/>
      <c r="Q184" s="868"/>
      <c r="R184" s="868"/>
      <c r="S184" s="868"/>
      <c r="T184" s="868"/>
      <c r="U184" s="868"/>
      <c r="V184" s="868"/>
      <c r="W184" s="868"/>
      <c r="X184" s="868"/>
      <c r="Y184" s="868"/>
      <c r="Z184" s="868"/>
      <c r="AA184" s="868"/>
      <c r="AB184" s="868"/>
      <c r="AC184" s="868"/>
      <c r="AD184" s="868"/>
      <c r="AE184" s="868"/>
      <c r="AF184" s="868"/>
      <c r="AG184" s="868"/>
      <c r="AH184" s="868"/>
      <c r="AI184" s="868"/>
      <c r="AJ184" s="868"/>
      <c r="AK184" s="868"/>
      <c r="AL184" s="868"/>
      <c r="AM184" s="868"/>
      <c r="AN184" s="868"/>
      <c r="AO184" s="868"/>
      <c r="AP184" s="868"/>
      <c r="AQ184" s="868"/>
      <c r="AR184" s="868"/>
      <c r="AS184" s="868"/>
      <c r="AT184" s="868"/>
      <c r="AU184" s="868"/>
      <c r="AV184" s="868"/>
      <c r="AW184" s="868"/>
      <c r="AX184" s="868"/>
      <c r="AY184" s="868"/>
      <c r="AZ184" s="868"/>
      <c r="BA184" s="868"/>
      <c r="BB184" s="868"/>
      <c r="BC184" s="868"/>
      <c r="BD184" s="868"/>
      <c r="BE184" s="868"/>
      <c r="BF184" s="868"/>
      <c r="BG184" s="868"/>
      <c r="BH184" s="868"/>
      <c r="BI184" s="868"/>
      <c r="BJ184" s="868"/>
      <c r="BK184" s="809"/>
      <c r="BL184" s="158"/>
      <c r="BM184" s="158"/>
      <c r="BN184" s="158"/>
      <c r="BO184" s="158"/>
      <c r="BP184" s="158"/>
      <c r="BQ184" s="158"/>
      <c r="BR184" s="158"/>
      <c r="BS184" s="158"/>
      <c r="BT184" s="158"/>
      <c r="BU184" s="158"/>
      <c r="BV184" s="165"/>
      <c r="BW184" s="165"/>
      <c r="BX184" s="165"/>
      <c r="BY184" s="165"/>
      <c r="BZ184" s="165"/>
      <c r="CA184" s="165"/>
    </row>
    <row r="185" spans="1:79" s="78" customFormat="1" ht="18.75" x14ac:dyDescent="0.2">
      <c r="A185" s="76"/>
      <c r="B185" s="105"/>
      <c r="C185" s="97"/>
      <c r="D185" s="1067" t="str">
        <f>IF(SUM(D172:D184)&gt;0,"","Bitte die Eingabe prüfen, mindestens 1 Eintrag sollte &gt; 0 sein")</f>
        <v>Bitte die Eingabe prüfen, mindestens 1 Eintrag sollte &gt; 0 sein</v>
      </c>
      <c r="E185" s="521"/>
      <c r="F185" s="521"/>
      <c r="G185" s="92"/>
      <c r="H185" s="93"/>
      <c r="I185" s="427"/>
      <c r="J185" s="445"/>
      <c r="K185" s="146"/>
      <c r="L185" s="806"/>
      <c r="M185" s="146"/>
      <c r="N185" s="868"/>
      <c r="O185" s="868"/>
      <c r="P185" s="868"/>
      <c r="Q185" s="868"/>
      <c r="R185" s="868"/>
      <c r="S185" s="868"/>
      <c r="T185" s="868"/>
      <c r="U185" s="868"/>
      <c r="V185" s="868"/>
      <c r="W185" s="868"/>
      <c r="X185" s="868"/>
      <c r="Y185" s="868"/>
      <c r="Z185" s="868"/>
      <c r="AA185" s="868"/>
      <c r="AB185" s="868"/>
      <c r="AC185" s="868"/>
      <c r="AD185" s="868"/>
      <c r="AE185" s="868"/>
      <c r="AF185" s="868"/>
      <c r="AG185" s="868"/>
      <c r="AH185" s="868"/>
      <c r="AI185" s="868"/>
      <c r="AJ185" s="868"/>
      <c r="AK185" s="868"/>
      <c r="AL185" s="868"/>
      <c r="AM185" s="868"/>
      <c r="AN185" s="868"/>
      <c r="AO185" s="868"/>
      <c r="AP185" s="868"/>
      <c r="AQ185" s="868"/>
      <c r="AR185" s="868"/>
      <c r="AS185" s="868"/>
      <c r="AT185" s="868"/>
      <c r="AU185" s="868"/>
      <c r="AV185" s="868"/>
      <c r="AW185" s="868"/>
      <c r="AX185" s="868"/>
      <c r="AY185" s="868"/>
      <c r="AZ185" s="868"/>
      <c r="BA185" s="868"/>
      <c r="BB185" s="868"/>
      <c r="BC185" s="868"/>
      <c r="BD185" s="868"/>
      <c r="BE185" s="868"/>
      <c r="BF185" s="868"/>
      <c r="BG185" s="868"/>
      <c r="BH185" s="868"/>
      <c r="BI185" s="868"/>
      <c r="BJ185" s="868"/>
      <c r="BK185" s="809"/>
      <c r="BL185" s="158"/>
      <c r="BM185" s="158"/>
      <c r="BN185" s="158"/>
      <c r="BO185" s="158"/>
      <c r="BP185" s="158"/>
      <c r="BQ185" s="158"/>
      <c r="BR185" s="158"/>
      <c r="BS185" s="158"/>
      <c r="BT185" s="158"/>
      <c r="BU185" s="158"/>
      <c r="BV185" s="165"/>
      <c r="BW185" s="165"/>
      <c r="BX185" s="165"/>
      <c r="BY185" s="165"/>
      <c r="BZ185" s="165"/>
      <c r="CA185" s="165"/>
    </row>
    <row r="186" spans="1:79" s="78" customFormat="1" ht="51.75" thickBot="1" x14ac:dyDescent="0.25">
      <c r="A186" s="76"/>
      <c r="B186" s="893" t="s">
        <v>374</v>
      </c>
      <c r="C186" s="252" t="s">
        <v>1142</v>
      </c>
      <c r="D186" s="1066" t="s">
        <v>1635</v>
      </c>
      <c r="E186" s="509"/>
      <c r="F186" s="509"/>
      <c r="G186" s="114"/>
      <c r="H186" s="114"/>
      <c r="I186" s="427"/>
      <c r="J186" s="445" t="s">
        <v>1073</v>
      </c>
      <c r="K186" s="146"/>
      <c r="L186" s="806"/>
      <c r="M186" s="146"/>
      <c r="N186" s="868"/>
      <c r="O186" s="868"/>
      <c r="P186" s="868"/>
      <c r="Q186" s="868"/>
      <c r="R186" s="868"/>
      <c r="S186" s="868"/>
      <c r="T186" s="868"/>
      <c r="U186" s="868"/>
      <c r="V186" s="868"/>
      <c r="W186" s="868"/>
      <c r="X186" s="868"/>
      <c r="Y186" s="868"/>
      <c r="Z186" s="868"/>
      <c r="AA186" s="868"/>
      <c r="AB186" s="868"/>
      <c r="AC186" s="868"/>
      <c r="AD186" s="868"/>
      <c r="AE186" s="868"/>
      <c r="AF186" s="868"/>
      <c r="AG186" s="868"/>
      <c r="AH186" s="868"/>
      <c r="AI186" s="868"/>
      <c r="AJ186" s="868"/>
      <c r="AK186" s="868"/>
      <c r="AL186" s="868"/>
      <c r="AM186" s="868"/>
      <c r="AN186" s="868"/>
      <c r="AO186" s="868"/>
      <c r="AP186" s="868"/>
      <c r="AQ186" s="868"/>
      <c r="AR186" s="868"/>
      <c r="AS186" s="868"/>
      <c r="AT186" s="868"/>
      <c r="AU186" s="868"/>
      <c r="AV186" s="868"/>
      <c r="AW186" s="868"/>
      <c r="AX186" s="868"/>
      <c r="AY186" s="868"/>
      <c r="AZ186" s="868"/>
      <c r="BA186" s="868"/>
      <c r="BB186" s="868"/>
      <c r="BC186" s="868"/>
      <c r="BD186" s="868"/>
      <c r="BE186" s="868"/>
      <c r="BF186" s="868"/>
      <c r="BG186" s="868"/>
      <c r="BH186" s="868"/>
      <c r="BI186" s="868"/>
      <c r="BJ186" s="868"/>
      <c r="BK186" s="809"/>
      <c r="BL186" s="158"/>
      <c r="BM186" s="158"/>
      <c r="BN186" s="158"/>
      <c r="BO186" s="158"/>
      <c r="BP186" s="158"/>
      <c r="BQ186" s="158"/>
      <c r="BR186" s="158"/>
      <c r="BS186" s="158"/>
      <c r="BT186" s="158"/>
      <c r="BU186" s="158"/>
      <c r="BV186" s="165"/>
      <c r="BW186" s="165"/>
      <c r="BX186" s="165"/>
      <c r="BY186" s="165"/>
      <c r="BZ186" s="165"/>
      <c r="CA186" s="165"/>
    </row>
    <row r="187" spans="1:79" s="78" customFormat="1" ht="15.75" thickBot="1" x14ac:dyDescent="0.25">
      <c r="A187" s="76"/>
      <c r="B187" s="894"/>
      <c r="C187" s="421" t="s">
        <v>1125</v>
      </c>
      <c r="D187" s="1056"/>
      <c r="E187" s="404"/>
      <c r="F187" s="404"/>
      <c r="G187" s="111">
        <v>0</v>
      </c>
      <c r="H187" s="111">
        <f t="shared" ref="H187:H199" si="4">IF(D187="",0,G187)</f>
        <v>0</v>
      </c>
      <c r="I187" s="427"/>
      <c r="J187" s="445"/>
      <c r="K187" s="146"/>
      <c r="L187" s="806"/>
      <c r="M187" s="146"/>
      <c r="N187" s="868"/>
      <c r="O187" s="868"/>
      <c r="P187" s="868"/>
      <c r="Q187" s="868"/>
      <c r="R187" s="868"/>
      <c r="S187" s="868"/>
      <c r="T187" s="868"/>
      <c r="U187" s="868"/>
      <c r="V187" s="868"/>
      <c r="W187" s="868"/>
      <c r="X187" s="868"/>
      <c r="Y187" s="868"/>
      <c r="Z187" s="868"/>
      <c r="AA187" s="868"/>
      <c r="AB187" s="868"/>
      <c r="AC187" s="868"/>
      <c r="AD187" s="868"/>
      <c r="AE187" s="868"/>
      <c r="AF187" s="868"/>
      <c r="AG187" s="868"/>
      <c r="AH187" s="868"/>
      <c r="AI187" s="868"/>
      <c r="AJ187" s="868"/>
      <c r="AK187" s="868"/>
      <c r="AL187" s="868"/>
      <c r="AM187" s="868"/>
      <c r="AN187" s="868"/>
      <c r="AO187" s="868"/>
      <c r="AP187" s="868"/>
      <c r="AQ187" s="868"/>
      <c r="AR187" s="868"/>
      <c r="AS187" s="868"/>
      <c r="AT187" s="868"/>
      <c r="AU187" s="868"/>
      <c r="AV187" s="868"/>
      <c r="AW187" s="868"/>
      <c r="AX187" s="868"/>
      <c r="AY187" s="868"/>
      <c r="AZ187" s="868"/>
      <c r="BA187" s="868"/>
      <c r="BB187" s="868"/>
      <c r="BC187" s="868"/>
      <c r="BD187" s="868"/>
      <c r="BE187" s="868"/>
      <c r="BF187" s="868"/>
      <c r="BG187" s="868"/>
      <c r="BH187" s="868"/>
      <c r="BI187" s="868"/>
      <c r="BJ187" s="868"/>
      <c r="BK187" s="809"/>
      <c r="BL187" s="158"/>
      <c r="BM187" s="158"/>
      <c r="BN187" s="158"/>
      <c r="BO187" s="158"/>
      <c r="BP187" s="158"/>
      <c r="BQ187" s="158"/>
      <c r="BR187" s="158"/>
      <c r="BS187" s="158"/>
      <c r="BT187" s="158"/>
      <c r="BU187" s="158"/>
      <c r="BV187" s="165"/>
      <c r="BW187" s="165"/>
      <c r="BX187" s="165"/>
      <c r="BY187" s="165"/>
      <c r="BZ187" s="165"/>
      <c r="CA187" s="165"/>
    </row>
    <row r="188" spans="1:79" s="78" customFormat="1" ht="15.75" thickBot="1" x14ac:dyDescent="0.25">
      <c r="A188" s="76"/>
      <c r="B188" s="894"/>
      <c r="C188" s="421" t="s">
        <v>1126</v>
      </c>
      <c r="D188" s="1056"/>
      <c r="E188" s="404"/>
      <c r="F188" s="404"/>
      <c r="G188" s="111">
        <v>0</v>
      </c>
      <c r="H188" s="111">
        <f t="shared" si="4"/>
        <v>0</v>
      </c>
      <c r="I188" s="427"/>
      <c r="J188" s="445"/>
      <c r="K188" s="146"/>
      <c r="L188" s="806"/>
      <c r="M188" s="146"/>
      <c r="N188" s="868"/>
      <c r="O188" s="868"/>
      <c r="P188" s="868"/>
      <c r="Q188" s="868"/>
      <c r="R188" s="868"/>
      <c r="S188" s="868"/>
      <c r="T188" s="868"/>
      <c r="U188" s="868"/>
      <c r="V188" s="868"/>
      <c r="W188" s="868"/>
      <c r="X188" s="868"/>
      <c r="Y188" s="868"/>
      <c r="Z188" s="868"/>
      <c r="AA188" s="868"/>
      <c r="AB188" s="868"/>
      <c r="AC188" s="868"/>
      <c r="AD188" s="868"/>
      <c r="AE188" s="868"/>
      <c r="AF188" s="868"/>
      <c r="AG188" s="868"/>
      <c r="AH188" s="868"/>
      <c r="AI188" s="868"/>
      <c r="AJ188" s="868"/>
      <c r="AK188" s="868"/>
      <c r="AL188" s="868"/>
      <c r="AM188" s="868"/>
      <c r="AN188" s="868"/>
      <c r="AO188" s="868"/>
      <c r="AP188" s="868"/>
      <c r="AQ188" s="868"/>
      <c r="AR188" s="868"/>
      <c r="AS188" s="868"/>
      <c r="AT188" s="868"/>
      <c r="AU188" s="868"/>
      <c r="AV188" s="868"/>
      <c r="AW188" s="868"/>
      <c r="AX188" s="868"/>
      <c r="AY188" s="868"/>
      <c r="AZ188" s="868"/>
      <c r="BA188" s="868"/>
      <c r="BB188" s="868"/>
      <c r="BC188" s="868"/>
      <c r="BD188" s="868"/>
      <c r="BE188" s="868"/>
      <c r="BF188" s="868"/>
      <c r="BG188" s="868"/>
      <c r="BH188" s="868"/>
      <c r="BI188" s="868"/>
      <c r="BJ188" s="868"/>
      <c r="BK188" s="809"/>
      <c r="BL188" s="158"/>
      <c r="BM188" s="158"/>
      <c r="BN188" s="158"/>
      <c r="BO188" s="158"/>
      <c r="BP188" s="158"/>
      <c r="BQ188" s="158"/>
      <c r="BR188" s="158"/>
      <c r="BS188" s="158"/>
      <c r="BT188" s="158"/>
      <c r="BU188" s="158"/>
      <c r="BV188" s="165"/>
      <c r="BW188" s="165"/>
      <c r="BX188" s="165"/>
      <c r="BY188" s="165"/>
      <c r="BZ188" s="165"/>
      <c r="CA188" s="165"/>
    </row>
    <row r="189" spans="1:79" s="78" customFormat="1" ht="15.75" thickBot="1" x14ac:dyDescent="0.25">
      <c r="A189" s="76"/>
      <c r="B189" s="894"/>
      <c r="C189" s="421" t="s">
        <v>1116</v>
      </c>
      <c r="D189" s="1056"/>
      <c r="E189" s="404"/>
      <c r="F189" s="404"/>
      <c r="G189" s="111">
        <v>0</v>
      </c>
      <c r="H189" s="111">
        <f t="shared" si="4"/>
        <v>0</v>
      </c>
      <c r="I189" s="427"/>
      <c r="J189" s="445"/>
      <c r="K189" s="146"/>
      <c r="L189" s="806"/>
      <c r="M189" s="146"/>
      <c r="N189" s="868"/>
      <c r="O189" s="868"/>
      <c r="P189" s="868"/>
      <c r="Q189" s="868"/>
      <c r="R189" s="868"/>
      <c r="S189" s="868"/>
      <c r="T189" s="868"/>
      <c r="U189" s="868"/>
      <c r="V189" s="868"/>
      <c r="W189" s="868"/>
      <c r="X189" s="868"/>
      <c r="Y189" s="868"/>
      <c r="Z189" s="868"/>
      <c r="AA189" s="868"/>
      <c r="AB189" s="868"/>
      <c r="AC189" s="868"/>
      <c r="AD189" s="868"/>
      <c r="AE189" s="868"/>
      <c r="AF189" s="868"/>
      <c r="AG189" s="868"/>
      <c r="AH189" s="868"/>
      <c r="AI189" s="868"/>
      <c r="AJ189" s="868"/>
      <c r="AK189" s="868"/>
      <c r="AL189" s="868"/>
      <c r="AM189" s="868"/>
      <c r="AN189" s="868"/>
      <c r="AO189" s="868"/>
      <c r="AP189" s="868"/>
      <c r="AQ189" s="868"/>
      <c r="AR189" s="868"/>
      <c r="AS189" s="868"/>
      <c r="AT189" s="868"/>
      <c r="AU189" s="868"/>
      <c r="AV189" s="868"/>
      <c r="AW189" s="868"/>
      <c r="AX189" s="868"/>
      <c r="AY189" s="868"/>
      <c r="AZ189" s="868"/>
      <c r="BA189" s="868"/>
      <c r="BB189" s="868"/>
      <c r="BC189" s="868"/>
      <c r="BD189" s="868"/>
      <c r="BE189" s="868"/>
      <c r="BF189" s="868"/>
      <c r="BG189" s="868"/>
      <c r="BH189" s="868"/>
      <c r="BI189" s="868"/>
      <c r="BJ189" s="868"/>
      <c r="BK189" s="809"/>
      <c r="BL189" s="158"/>
      <c r="BM189" s="158"/>
      <c r="BN189" s="158"/>
      <c r="BO189" s="158"/>
      <c r="BP189" s="158"/>
      <c r="BQ189" s="158"/>
      <c r="BR189" s="158"/>
      <c r="BS189" s="158"/>
      <c r="BT189" s="158"/>
      <c r="BU189" s="158"/>
      <c r="BV189" s="165"/>
      <c r="BW189" s="165"/>
      <c r="BX189" s="165"/>
      <c r="BY189" s="165"/>
      <c r="BZ189" s="165"/>
      <c r="CA189" s="165"/>
    </row>
    <row r="190" spans="1:79" s="78" customFormat="1" ht="15.75" thickBot="1" x14ac:dyDescent="0.25">
      <c r="A190" s="76"/>
      <c r="B190" s="894"/>
      <c r="C190" s="421" t="s">
        <v>1127</v>
      </c>
      <c r="D190" s="1056"/>
      <c r="E190" s="404"/>
      <c r="F190" s="404"/>
      <c r="G190" s="111">
        <v>0</v>
      </c>
      <c r="H190" s="111">
        <f t="shared" si="4"/>
        <v>0</v>
      </c>
      <c r="I190" s="427"/>
      <c r="J190" s="445"/>
      <c r="K190" s="146"/>
      <c r="L190" s="806"/>
      <c r="M190" s="146"/>
      <c r="N190" s="868"/>
      <c r="O190" s="868"/>
      <c r="P190" s="868"/>
      <c r="Q190" s="868"/>
      <c r="R190" s="868"/>
      <c r="S190" s="868"/>
      <c r="T190" s="868"/>
      <c r="U190" s="868"/>
      <c r="V190" s="868"/>
      <c r="W190" s="868"/>
      <c r="X190" s="868"/>
      <c r="Y190" s="868"/>
      <c r="Z190" s="868"/>
      <c r="AA190" s="868"/>
      <c r="AB190" s="868"/>
      <c r="AC190" s="868"/>
      <c r="AD190" s="868"/>
      <c r="AE190" s="868"/>
      <c r="AF190" s="868"/>
      <c r="AG190" s="868"/>
      <c r="AH190" s="868"/>
      <c r="AI190" s="868"/>
      <c r="AJ190" s="868"/>
      <c r="AK190" s="868"/>
      <c r="AL190" s="868"/>
      <c r="AM190" s="868"/>
      <c r="AN190" s="868"/>
      <c r="AO190" s="868"/>
      <c r="AP190" s="868"/>
      <c r="AQ190" s="868"/>
      <c r="AR190" s="868"/>
      <c r="AS190" s="868"/>
      <c r="AT190" s="868"/>
      <c r="AU190" s="868"/>
      <c r="AV190" s="868"/>
      <c r="AW190" s="868"/>
      <c r="AX190" s="868"/>
      <c r="AY190" s="868"/>
      <c r="AZ190" s="868"/>
      <c r="BA190" s="868"/>
      <c r="BB190" s="868"/>
      <c r="BC190" s="868"/>
      <c r="BD190" s="868"/>
      <c r="BE190" s="868"/>
      <c r="BF190" s="868"/>
      <c r="BG190" s="868"/>
      <c r="BH190" s="868"/>
      <c r="BI190" s="868"/>
      <c r="BJ190" s="868"/>
      <c r="BK190" s="809"/>
      <c r="BL190" s="158"/>
      <c r="BM190" s="158"/>
      <c r="BN190" s="158"/>
      <c r="BO190" s="158"/>
      <c r="BP190" s="158"/>
      <c r="BQ190" s="158"/>
      <c r="BR190" s="158"/>
      <c r="BS190" s="158"/>
      <c r="BT190" s="158"/>
      <c r="BU190" s="158"/>
      <c r="BV190" s="165"/>
      <c r="BW190" s="165"/>
      <c r="BX190" s="165"/>
      <c r="BY190" s="165"/>
      <c r="BZ190" s="165"/>
      <c r="CA190" s="165"/>
    </row>
    <row r="191" spans="1:79" s="78" customFormat="1" ht="15.75" thickBot="1" x14ac:dyDescent="0.25">
      <c r="A191" s="76"/>
      <c r="B191" s="894"/>
      <c r="C191" s="421" t="s">
        <v>1128</v>
      </c>
      <c r="D191" s="1056"/>
      <c r="E191" s="404"/>
      <c r="F191" s="404"/>
      <c r="G191" s="111">
        <v>0</v>
      </c>
      <c r="H191" s="111">
        <f t="shared" si="4"/>
        <v>0</v>
      </c>
      <c r="I191" s="427"/>
      <c r="J191" s="445"/>
      <c r="K191" s="146"/>
      <c r="L191" s="806"/>
      <c r="M191" s="146"/>
      <c r="N191" s="868"/>
      <c r="O191" s="868"/>
      <c r="P191" s="868"/>
      <c r="Q191" s="868"/>
      <c r="R191" s="868"/>
      <c r="S191" s="868"/>
      <c r="T191" s="868"/>
      <c r="U191" s="868"/>
      <c r="V191" s="868"/>
      <c r="W191" s="868"/>
      <c r="X191" s="868"/>
      <c r="Y191" s="868"/>
      <c r="Z191" s="868"/>
      <c r="AA191" s="868"/>
      <c r="AB191" s="868"/>
      <c r="AC191" s="868"/>
      <c r="AD191" s="868"/>
      <c r="AE191" s="868"/>
      <c r="AF191" s="868"/>
      <c r="AG191" s="868"/>
      <c r="AH191" s="868"/>
      <c r="AI191" s="868"/>
      <c r="AJ191" s="868"/>
      <c r="AK191" s="868"/>
      <c r="AL191" s="868"/>
      <c r="AM191" s="868"/>
      <c r="AN191" s="868"/>
      <c r="AO191" s="868"/>
      <c r="AP191" s="868"/>
      <c r="AQ191" s="868"/>
      <c r="AR191" s="868"/>
      <c r="AS191" s="868"/>
      <c r="AT191" s="868"/>
      <c r="AU191" s="868"/>
      <c r="AV191" s="868"/>
      <c r="AW191" s="868"/>
      <c r="AX191" s="868"/>
      <c r="AY191" s="868"/>
      <c r="AZ191" s="868"/>
      <c r="BA191" s="868"/>
      <c r="BB191" s="868"/>
      <c r="BC191" s="868"/>
      <c r="BD191" s="868"/>
      <c r="BE191" s="868"/>
      <c r="BF191" s="868"/>
      <c r="BG191" s="868"/>
      <c r="BH191" s="868"/>
      <c r="BI191" s="868"/>
      <c r="BJ191" s="868"/>
      <c r="BK191" s="809"/>
      <c r="BL191" s="158"/>
      <c r="BM191" s="158"/>
      <c r="BN191" s="158"/>
      <c r="BO191" s="158"/>
      <c r="BP191" s="158"/>
      <c r="BQ191" s="158"/>
      <c r="BR191" s="158"/>
      <c r="BS191" s="158"/>
      <c r="BT191" s="158"/>
      <c r="BU191" s="158"/>
      <c r="BV191" s="165"/>
      <c r="BW191" s="165"/>
      <c r="BX191" s="165"/>
      <c r="BY191" s="165"/>
      <c r="BZ191" s="165"/>
      <c r="CA191" s="165"/>
    </row>
    <row r="192" spans="1:79" s="78" customFormat="1" ht="15.75" thickBot="1" x14ac:dyDescent="0.25">
      <c r="A192" s="76"/>
      <c r="B192" s="894"/>
      <c r="C192" s="421" t="s">
        <v>1119</v>
      </c>
      <c r="D192" s="1056"/>
      <c r="E192" s="404"/>
      <c r="F192" s="404"/>
      <c r="G192" s="111">
        <v>0</v>
      </c>
      <c r="H192" s="111">
        <f t="shared" si="4"/>
        <v>0</v>
      </c>
      <c r="I192" s="427"/>
      <c r="J192" s="445"/>
      <c r="K192" s="146"/>
      <c r="L192" s="806"/>
      <c r="M192" s="146"/>
      <c r="N192" s="868"/>
      <c r="O192" s="868"/>
      <c r="P192" s="868"/>
      <c r="Q192" s="868"/>
      <c r="R192" s="868"/>
      <c r="S192" s="868"/>
      <c r="T192" s="868"/>
      <c r="U192" s="868"/>
      <c r="V192" s="868"/>
      <c r="W192" s="868"/>
      <c r="X192" s="868"/>
      <c r="Y192" s="868"/>
      <c r="Z192" s="868"/>
      <c r="AA192" s="868"/>
      <c r="AB192" s="868"/>
      <c r="AC192" s="868"/>
      <c r="AD192" s="868"/>
      <c r="AE192" s="868"/>
      <c r="AF192" s="868"/>
      <c r="AG192" s="868"/>
      <c r="AH192" s="868"/>
      <c r="AI192" s="868"/>
      <c r="AJ192" s="868"/>
      <c r="AK192" s="868"/>
      <c r="AL192" s="868"/>
      <c r="AM192" s="868"/>
      <c r="AN192" s="868"/>
      <c r="AO192" s="868"/>
      <c r="AP192" s="868"/>
      <c r="AQ192" s="868"/>
      <c r="AR192" s="868"/>
      <c r="AS192" s="868"/>
      <c r="AT192" s="868"/>
      <c r="AU192" s="868"/>
      <c r="AV192" s="868"/>
      <c r="AW192" s="868"/>
      <c r="AX192" s="868"/>
      <c r="AY192" s="868"/>
      <c r="AZ192" s="868"/>
      <c r="BA192" s="868"/>
      <c r="BB192" s="868"/>
      <c r="BC192" s="868"/>
      <c r="BD192" s="868"/>
      <c r="BE192" s="868"/>
      <c r="BF192" s="868"/>
      <c r="BG192" s="868"/>
      <c r="BH192" s="868"/>
      <c r="BI192" s="868"/>
      <c r="BJ192" s="868"/>
      <c r="BK192" s="809"/>
      <c r="BL192" s="158"/>
      <c r="BM192" s="158"/>
      <c r="BN192" s="158"/>
      <c r="BO192" s="158"/>
      <c r="BP192" s="158"/>
      <c r="BQ192" s="158"/>
      <c r="BR192" s="158"/>
      <c r="BS192" s="158"/>
      <c r="BT192" s="158"/>
      <c r="BU192" s="158"/>
      <c r="BV192" s="165"/>
      <c r="BW192" s="165"/>
      <c r="BX192" s="165"/>
      <c r="BY192" s="165"/>
      <c r="BZ192" s="165"/>
      <c r="CA192" s="165"/>
    </row>
    <row r="193" spans="1:79" s="78" customFormat="1" ht="15.75" thickBot="1" x14ac:dyDescent="0.25">
      <c r="A193" s="76"/>
      <c r="B193" s="894"/>
      <c r="C193" s="421" t="s">
        <v>179</v>
      </c>
      <c r="D193" s="1056"/>
      <c r="E193" s="404"/>
      <c r="F193" s="404"/>
      <c r="G193" s="111">
        <v>0</v>
      </c>
      <c r="H193" s="111">
        <f t="shared" si="4"/>
        <v>0</v>
      </c>
      <c r="I193" s="427"/>
      <c r="J193" s="445"/>
      <c r="K193" s="146"/>
      <c r="L193" s="806"/>
      <c r="M193" s="146"/>
      <c r="N193" s="868"/>
      <c r="O193" s="868"/>
      <c r="P193" s="868"/>
      <c r="Q193" s="868"/>
      <c r="R193" s="868"/>
      <c r="S193" s="868"/>
      <c r="T193" s="868"/>
      <c r="U193" s="868"/>
      <c r="V193" s="868"/>
      <c r="W193" s="868"/>
      <c r="X193" s="868"/>
      <c r="Y193" s="868"/>
      <c r="Z193" s="868"/>
      <c r="AA193" s="868"/>
      <c r="AB193" s="868"/>
      <c r="AC193" s="868"/>
      <c r="AD193" s="868"/>
      <c r="AE193" s="868"/>
      <c r="AF193" s="868"/>
      <c r="AG193" s="868"/>
      <c r="AH193" s="868"/>
      <c r="AI193" s="868"/>
      <c r="AJ193" s="868"/>
      <c r="AK193" s="868"/>
      <c r="AL193" s="868"/>
      <c r="AM193" s="868"/>
      <c r="AN193" s="868"/>
      <c r="AO193" s="868"/>
      <c r="AP193" s="868"/>
      <c r="AQ193" s="868"/>
      <c r="AR193" s="868"/>
      <c r="AS193" s="868"/>
      <c r="AT193" s="868"/>
      <c r="AU193" s="868"/>
      <c r="AV193" s="868"/>
      <c r="AW193" s="868"/>
      <c r="AX193" s="868"/>
      <c r="AY193" s="868"/>
      <c r="AZ193" s="868"/>
      <c r="BA193" s="868"/>
      <c r="BB193" s="868"/>
      <c r="BC193" s="868"/>
      <c r="BD193" s="868"/>
      <c r="BE193" s="868"/>
      <c r="BF193" s="868"/>
      <c r="BG193" s="868"/>
      <c r="BH193" s="868"/>
      <c r="BI193" s="868"/>
      <c r="BJ193" s="868"/>
      <c r="BK193" s="809"/>
      <c r="BL193" s="158"/>
      <c r="BM193" s="158"/>
      <c r="BN193" s="158"/>
      <c r="BO193" s="158"/>
      <c r="BP193" s="158"/>
      <c r="BQ193" s="158"/>
      <c r="BR193" s="158"/>
      <c r="BS193" s="158"/>
      <c r="BT193" s="158"/>
      <c r="BU193" s="158"/>
      <c r="BV193" s="165"/>
      <c r="BW193" s="165"/>
      <c r="BX193" s="165"/>
      <c r="BY193" s="165"/>
      <c r="BZ193" s="165"/>
      <c r="CA193" s="165"/>
    </row>
    <row r="194" spans="1:79" s="78" customFormat="1" ht="15.75" thickBot="1" x14ac:dyDescent="0.25">
      <c r="A194" s="76"/>
      <c r="B194" s="894"/>
      <c r="C194" s="421" t="s">
        <v>1120</v>
      </c>
      <c r="D194" s="1056"/>
      <c r="E194" s="404"/>
      <c r="F194" s="404"/>
      <c r="G194" s="111">
        <v>0</v>
      </c>
      <c r="H194" s="111">
        <f t="shared" si="4"/>
        <v>0</v>
      </c>
      <c r="I194" s="427"/>
      <c r="J194" s="445"/>
      <c r="K194" s="146"/>
      <c r="L194" s="806"/>
      <c r="M194" s="146"/>
      <c r="N194" s="868"/>
      <c r="O194" s="868"/>
      <c r="P194" s="868"/>
      <c r="Q194" s="868"/>
      <c r="R194" s="868"/>
      <c r="S194" s="868"/>
      <c r="T194" s="868"/>
      <c r="U194" s="868"/>
      <c r="V194" s="868"/>
      <c r="W194" s="868"/>
      <c r="X194" s="868"/>
      <c r="Y194" s="868"/>
      <c r="Z194" s="868"/>
      <c r="AA194" s="868"/>
      <c r="AB194" s="868"/>
      <c r="AC194" s="868"/>
      <c r="AD194" s="868"/>
      <c r="AE194" s="868"/>
      <c r="AF194" s="868"/>
      <c r="AG194" s="868"/>
      <c r="AH194" s="868"/>
      <c r="AI194" s="868"/>
      <c r="AJ194" s="868"/>
      <c r="AK194" s="868"/>
      <c r="AL194" s="868"/>
      <c r="AM194" s="868"/>
      <c r="AN194" s="868"/>
      <c r="AO194" s="868"/>
      <c r="AP194" s="868"/>
      <c r="AQ194" s="868"/>
      <c r="AR194" s="868"/>
      <c r="AS194" s="868"/>
      <c r="AT194" s="868"/>
      <c r="AU194" s="868"/>
      <c r="AV194" s="868"/>
      <c r="AW194" s="868"/>
      <c r="AX194" s="868"/>
      <c r="AY194" s="868"/>
      <c r="AZ194" s="868"/>
      <c r="BA194" s="868"/>
      <c r="BB194" s="868"/>
      <c r="BC194" s="868"/>
      <c r="BD194" s="868"/>
      <c r="BE194" s="868"/>
      <c r="BF194" s="868"/>
      <c r="BG194" s="868"/>
      <c r="BH194" s="868"/>
      <c r="BI194" s="868"/>
      <c r="BJ194" s="868"/>
      <c r="BK194" s="809"/>
      <c r="BL194" s="158"/>
      <c r="BM194" s="158"/>
      <c r="BN194" s="158"/>
      <c r="BO194" s="158"/>
      <c r="BP194" s="158"/>
      <c r="BQ194" s="158"/>
      <c r="BR194" s="158"/>
      <c r="BS194" s="158"/>
      <c r="BT194" s="158"/>
      <c r="BU194" s="158"/>
      <c r="BV194" s="165"/>
      <c r="BW194" s="165"/>
      <c r="BX194" s="165"/>
      <c r="BY194" s="165"/>
      <c r="BZ194" s="165"/>
      <c r="CA194" s="165"/>
    </row>
    <row r="195" spans="1:79" s="78" customFormat="1" ht="15.75" thickBot="1" x14ac:dyDescent="0.25">
      <c r="A195" s="76"/>
      <c r="B195" s="894"/>
      <c r="C195" s="421" t="s">
        <v>1831</v>
      </c>
      <c r="D195" s="1056"/>
      <c r="E195" s="404"/>
      <c r="F195" s="404"/>
      <c r="G195" s="111">
        <v>0</v>
      </c>
      <c r="H195" s="111">
        <f t="shared" si="4"/>
        <v>0</v>
      </c>
      <c r="I195" s="427"/>
      <c r="J195" s="445"/>
      <c r="K195" s="146"/>
      <c r="L195" s="806"/>
      <c r="M195" s="146"/>
      <c r="N195" s="868"/>
      <c r="O195" s="868"/>
      <c r="P195" s="868"/>
      <c r="Q195" s="868"/>
      <c r="R195" s="868"/>
      <c r="S195" s="868"/>
      <c r="T195" s="868"/>
      <c r="U195" s="868"/>
      <c r="V195" s="868"/>
      <c r="W195" s="868"/>
      <c r="X195" s="868"/>
      <c r="Y195" s="868"/>
      <c r="Z195" s="868"/>
      <c r="AA195" s="868"/>
      <c r="AB195" s="868"/>
      <c r="AC195" s="868"/>
      <c r="AD195" s="868"/>
      <c r="AE195" s="868"/>
      <c r="AF195" s="868"/>
      <c r="AG195" s="868"/>
      <c r="AH195" s="868"/>
      <c r="AI195" s="868"/>
      <c r="AJ195" s="868"/>
      <c r="AK195" s="868"/>
      <c r="AL195" s="868"/>
      <c r="AM195" s="868"/>
      <c r="AN195" s="868"/>
      <c r="AO195" s="868"/>
      <c r="AP195" s="868"/>
      <c r="AQ195" s="868"/>
      <c r="AR195" s="868"/>
      <c r="AS195" s="868"/>
      <c r="AT195" s="868"/>
      <c r="AU195" s="868"/>
      <c r="AV195" s="868"/>
      <c r="AW195" s="868"/>
      <c r="AX195" s="868"/>
      <c r="AY195" s="868"/>
      <c r="AZ195" s="868"/>
      <c r="BA195" s="868"/>
      <c r="BB195" s="868"/>
      <c r="BC195" s="868"/>
      <c r="BD195" s="868"/>
      <c r="BE195" s="868"/>
      <c r="BF195" s="868"/>
      <c r="BG195" s="868"/>
      <c r="BH195" s="868"/>
      <c r="BI195" s="868"/>
      <c r="BJ195" s="868"/>
      <c r="BK195" s="809"/>
      <c r="BL195" s="158"/>
      <c r="BM195" s="158"/>
      <c r="BN195" s="158"/>
      <c r="BO195" s="158"/>
      <c r="BP195" s="158"/>
      <c r="BQ195" s="158"/>
      <c r="BR195" s="158"/>
      <c r="BS195" s="158"/>
      <c r="BT195" s="158"/>
      <c r="BU195" s="158"/>
      <c r="BV195" s="165"/>
      <c r="BW195" s="165"/>
      <c r="BX195" s="165"/>
      <c r="BY195" s="165"/>
      <c r="BZ195" s="165"/>
      <c r="CA195" s="165"/>
    </row>
    <row r="196" spans="1:79" s="78" customFormat="1" ht="15.75" thickBot="1" x14ac:dyDescent="0.25">
      <c r="A196" s="76"/>
      <c r="B196" s="894"/>
      <c r="C196" s="421" t="s">
        <v>1123</v>
      </c>
      <c r="D196" s="1056"/>
      <c r="E196" s="404"/>
      <c r="F196" s="404"/>
      <c r="G196" s="111">
        <v>0</v>
      </c>
      <c r="H196" s="111">
        <f t="shared" si="4"/>
        <v>0</v>
      </c>
      <c r="I196" s="427"/>
      <c r="J196" s="445"/>
      <c r="K196" s="146"/>
      <c r="L196" s="806"/>
      <c r="M196" s="146"/>
      <c r="N196" s="868"/>
      <c r="O196" s="868"/>
      <c r="P196" s="868"/>
      <c r="Q196" s="868"/>
      <c r="R196" s="868"/>
      <c r="S196" s="868"/>
      <c r="T196" s="868"/>
      <c r="U196" s="868"/>
      <c r="V196" s="868"/>
      <c r="W196" s="868"/>
      <c r="X196" s="868"/>
      <c r="Y196" s="868"/>
      <c r="Z196" s="868"/>
      <c r="AA196" s="868"/>
      <c r="AB196" s="868"/>
      <c r="AC196" s="868"/>
      <c r="AD196" s="868"/>
      <c r="AE196" s="868"/>
      <c r="AF196" s="868"/>
      <c r="AG196" s="868"/>
      <c r="AH196" s="868"/>
      <c r="AI196" s="868"/>
      <c r="AJ196" s="868"/>
      <c r="AK196" s="868"/>
      <c r="AL196" s="868"/>
      <c r="AM196" s="868"/>
      <c r="AN196" s="868"/>
      <c r="AO196" s="868"/>
      <c r="AP196" s="868"/>
      <c r="AQ196" s="868"/>
      <c r="AR196" s="868"/>
      <c r="AS196" s="868"/>
      <c r="AT196" s="868"/>
      <c r="AU196" s="868"/>
      <c r="AV196" s="868"/>
      <c r="AW196" s="868"/>
      <c r="AX196" s="868"/>
      <c r="AY196" s="868"/>
      <c r="AZ196" s="868"/>
      <c r="BA196" s="868"/>
      <c r="BB196" s="868"/>
      <c r="BC196" s="868"/>
      <c r="BD196" s="868"/>
      <c r="BE196" s="868"/>
      <c r="BF196" s="868"/>
      <c r="BG196" s="868"/>
      <c r="BH196" s="868"/>
      <c r="BI196" s="868"/>
      <c r="BJ196" s="868"/>
      <c r="BK196" s="809"/>
      <c r="BL196" s="158"/>
      <c r="BM196" s="158"/>
      <c r="BN196" s="158"/>
      <c r="BO196" s="158"/>
      <c r="BP196" s="158"/>
      <c r="BQ196" s="158"/>
      <c r="BR196" s="158"/>
      <c r="BS196" s="158"/>
      <c r="BT196" s="158"/>
      <c r="BU196" s="158"/>
      <c r="BV196" s="165"/>
      <c r="BW196" s="165"/>
      <c r="BX196" s="165"/>
      <c r="BY196" s="165"/>
      <c r="BZ196" s="165"/>
      <c r="CA196" s="165"/>
    </row>
    <row r="197" spans="1:79" s="78" customFormat="1" ht="15.75" thickBot="1" x14ac:dyDescent="0.25">
      <c r="A197" s="76"/>
      <c r="B197" s="894"/>
      <c r="C197" s="421" t="s">
        <v>1121</v>
      </c>
      <c r="D197" s="1056"/>
      <c r="E197" s="404"/>
      <c r="F197" s="404"/>
      <c r="G197" s="111">
        <v>0</v>
      </c>
      <c r="H197" s="111">
        <f t="shared" si="4"/>
        <v>0</v>
      </c>
      <c r="I197" s="427"/>
      <c r="J197" s="445"/>
      <c r="K197" s="146"/>
      <c r="L197" s="806"/>
      <c r="M197" s="146"/>
      <c r="N197" s="868"/>
      <c r="O197" s="868"/>
      <c r="P197" s="868"/>
      <c r="Q197" s="868"/>
      <c r="R197" s="868"/>
      <c r="S197" s="868"/>
      <c r="T197" s="868"/>
      <c r="U197" s="868"/>
      <c r="V197" s="868"/>
      <c r="W197" s="868"/>
      <c r="X197" s="868"/>
      <c r="Y197" s="868"/>
      <c r="Z197" s="868"/>
      <c r="AA197" s="868"/>
      <c r="AB197" s="868"/>
      <c r="AC197" s="868"/>
      <c r="AD197" s="868"/>
      <c r="AE197" s="868"/>
      <c r="AF197" s="868"/>
      <c r="AG197" s="868"/>
      <c r="AH197" s="868"/>
      <c r="AI197" s="868"/>
      <c r="AJ197" s="868"/>
      <c r="AK197" s="868"/>
      <c r="AL197" s="868"/>
      <c r="AM197" s="868"/>
      <c r="AN197" s="868"/>
      <c r="AO197" s="868"/>
      <c r="AP197" s="868"/>
      <c r="AQ197" s="868"/>
      <c r="AR197" s="868"/>
      <c r="AS197" s="868"/>
      <c r="AT197" s="868"/>
      <c r="AU197" s="868"/>
      <c r="AV197" s="868"/>
      <c r="AW197" s="868"/>
      <c r="AX197" s="868"/>
      <c r="AY197" s="868"/>
      <c r="AZ197" s="868"/>
      <c r="BA197" s="868"/>
      <c r="BB197" s="868"/>
      <c r="BC197" s="868"/>
      <c r="BD197" s="868"/>
      <c r="BE197" s="868"/>
      <c r="BF197" s="868"/>
      <c r="BG197" s="868"/>
      <c r="BH197" s="868"/>
      <c r="BI197" s="868"/>
      <c r="BJ197" s="868"/>
      <c r="BK197" s="809"/>
      <c r="BL197" s="158"/>
      <c r="BM197" s="158"/>
      <c r="BN197" s="158"/>
      <c r="BO197" s="158"/>
      <c r="BP197" s="158"/>
      <c r="BQ197" s="158"/>
      <c r="BR197" s="158"/>
      <c r="BS197" s="158"/>
      <c r="BT197" s="158"/>
      <c r="BU197" s="158"/>
      <c r="BV197" s="165"/>
      <c r="BW197" s="165"/>
      <c r="BX197" s="165"/>
      <c r="BY197" s="165"/>
      <c r="BZ197" s="165"/>
      <c r="CA197" s="165"/>
    </row>
    <row r="198" spans="1:79" s="78" customFormat="1" ht="13.5" thickBot="1" x14ac:dyDescent="0.25">
      <c r="A198" s="76"/>
      <c r="B198" s="894"/>
      <c r="C198" s="421" t="s">
        <v>1129</v>
      </c>
      <c r="D198" s="1056"/>
      <c r="E198" s="404"/>
      <c r="F198" s="404"/>
      <c r="G198" s="111">
        <v>0</v>
      </c>
      <c r="H198" s="111">
        <f t="shared" si="4"/>
        <v>0</v>
      </c>
      <c r="I198" s="885"/>
      <c r="J198" s="447"/>
      <c r="K198" s="146"/>
      <c r="L198" s="806"/>
      <c r="M198" s="146"/>
      <c r="N198" s="868"/>
      <c r="O198" s="868"/>
      <c r="P198" s="868"/>
      <c r="Q198" s="868"/>
      <c r="R198" s="868"/>
      <c r="S198" s="868"/>
      <c r="T198" s="868"/>
      <c r="U198" s="868"/>
      <c r="V198" s="868"/>
      <c r="W198" s="868"/>
      <c r="X198" s="868"/>
      <c r="Y198" s="868"/>
      <c r="Z198" s="868"/>
      <c r="AA198" s="868"/>
      <c r="AB198" s="868"/>
      <c r="AC198" s="868"/>
      <c r="AD198" s="868"/>
      <c r="AE198" s="868"/>
      <c r="AF198" s="868"/>
      <c r="AG198" s="868"/>
      <c r="AH198" s="868"/>
      <c r="AI198" s="868"/>
      <c r="AJ198" s="868"/>
      <c r="AK198" s="868"/>
      <c r="AL198" s="868"/>
      <c r="AM198" s="868"/>
      <c r="AN198" s="868"/>
      <c r="AO198" s="868"/>
      <c r="AP198" s="868"/>
      <c r="AQ198" s="868"/>
      <c r="AR198" s="868"/>
      <c r="AS198" s="868"/>
      <c r="AT198" s="868"/>
      <c r="AU198" s="868"/>
      <c r="AV198" s="868"/>
      <c r="AW198" s="868"/>
      <c r="AX198" s="868"/>
      <c r="AY198" s="868"/>
      <c r="AZ198" s="868"/>
      <c r="BA198" s="868"/>
      <c r="BB198" s="868"/>
      <c r="BC198" s="868"/>
      <c r="BD198" s="868"/>
      <c r="BE198" s="868"/>
      <c r="BF198" s="868"/>
      <c r="BG198" s="868"/>
      <c r="BH198" s="868"/>
      <c r="BI198" s="868"/>
      <c r="BJ198" s="868"/>
      <c r="BK198" s="809"/>
      <c r="BL198" s="158"/>
      <c r="BM198" s="158"/>
      <c r="BN198" s="158"/>
      <c r="BO198" s="158"/>
      <c r="BP198" s="158"/>
      <c r="BQ198" s="158"/>
      <c r="BR198" s="158"/>
      <c r="BS198" s="158"/>
      <c r="BT198" s="158"/>
      <c r="BU198" s="158"/>
      <c r="BV198" s="165"/>
      <c r="BW198" s="165"/>
      <c r="BX198" s="165"/>
      <c r="BY198" s="165"/>
      <c r="BZ198" s="165"/>
      <c r="CA198" s="165"/>
    </row>
    <row r="199" spans="1:79" s="78" customFormat="1" ht="13.5" thickBot="1" x14ac:dyDescent="0.25">
      <c r="A199" s="76"/>
      <c r="B199" s="895"/>
      <c r="C199" s="422" t="s">
        <v>577</v>
      </c>
      <c r="D199" s="1056"/>
      <c r="E199" s="512"/>
      <c r="F199" s="512"/>
      <c r="G199" s="113">
        <v>0</v>
      </c>
      <c r="H199" s="113">
        <f t="shared" si="4"/>
        <v>0</v>
      </c>
      <c r="I199" s="885"/>
      <c r="J199" s="447"/>
      <c r="K199" s="146"/>
      <c r="L199" s="806"/>
      <c r="M199" s="146"/>
      <c r="N199" s="868"/>
      <c r="O199" s="868"/>
      <c r="P199" s="868"/>
      <c r="Q199" s="868"/>
      <c r="R199" s="868"/>
      <c r="S199" s="868"/>
      <c r="T199" s="868"/>
      <c r="U199" s="868"/>
      <c r="V199" s="868"/>
      <c r="W199" s="868"/>
      <c r="X199" s="868"/>
      <c r="Y199" s="868"/>
      <c r="Z199" s="868"/>
      <c r="AA199" s="868"/>
      <c r="AB199" s="868"/>
      <c r="AC199" s="868"/>
      <c r="AD199" s="868"/>
      <c r="AE199" s="868"/>
      <c r="AF199" s="868"/>
      <c r="AG199" s="868"/>
      <c r="AH199" s="868"/>
      <c r="AI199" s="868"/>
      <c r="AJ199" s="868"/>
      <c r="AK199" s="868"/>
      <c r="AL199" s="868"/>
      <c r="AM199" s="868"/>
      <c r="AN199" s="868"/>
      <c r="AO199" s="868"/>
      <c r="AP199" s="868"/>
      <c r="AQ199" s="868"/>
      <c r="AR199" s="868"/>
      <c r="AS199" s="868"/>
      <c r="AT199" s="868"/>
      <c r="AU199" s="868"/>
      <c r="AV199" s="868"/>
      <c r="AW199" s="868"/>
      <c r="AX199" s="868"/>
      <c r="AY199" s="868"/>
      <c r="AZ199" s="868"/>
      <c r="BA199" s="868"/>
      <c r="BB199" s="868"/>
      <c r="BC199" s="868"/>
      <c r="BD199" s="868"/>
      <c r="BE199" s="868"/>
      <c r="BF199" s="868"/>
      <c r="BG199" s="868"/>
      <c r="BH199" s="868"/>
      <c r="BI199" s="868"/>
      <c r="BJ199" s="868"/>
      <c r="BK199" s="809"/>
      <c r="BL199" s="158"/>
      <c r="BM199" s="158"/>
      <c r="BN199" s="158"/>
      <c r="BO199" s="158"/>
      <c r="BP199" s="158"/>
      <c r="BQ199" s="158"/>
      <c r="BR199" s="158"/>
      <c r="BS199" s="158"/>
      <c r="BT199" s="158"/>
      <c r="BU199" s="158"/>
      <c r="BV199" s="165"/>
      <c r="BW199" s="165"/>
      <c r="BX199" s="165"/>
      <c r="BY199" s="165"/>
      <c r="BZ199" s="165"/>
      <c r="CA199" s="165"/>
    </row>
    <row r="200" spans="1:79" s="78" customFormat="1" ht="18.75" x14ac:dyDescent="0.2">
      <c r="A200" s="76"/>
      <c r="B200" s="105"/>
      <c r="C200" s="97"/>
      <c r="D200" s="1067" t="str">
        <f>IF(SUM(D187:D199)&gt;0,"","Bitte die Eingabe prüfen, mindestens 1 Eintrag sollte &gt; 0 sein")</f>
        <v>Bitte die Eingabe prüfen, mindestens 1 Eintrag sollte &gt; 0 sein</v>
      </c>
      <c r="E200" s="521"/>
      <c r="F200" s="521"/>
      <c r="G200" s="92"/>
      <c r="H200" s="93"/>
      <c r="I200" s="885"/>
      <c r="J200" s="447"/>
      <c r="K200" s="146"/>
      <c r="L200" s="806"/>
      <c r="M200" s="146"/>
      <c r="N200" s="868"/>
      <c r="O200" s="868"/>
      <c r="P200" s="868"/>
      <c r="Q200" s="868"/>
      <c r="R200" s="868"/>
      <c r="S200" s="868"/>
      <c r="T200" s="868"/>
      <c r="U200" s="868"/>
      <c r="V200" s="868"/>
      <c r="W200" s="868"/>
      <c r="X200" s="868"/>
      <c r="Y200" s="868"/>
      <c r="Z200" s="868"/>
      <c r="AA200" s="868"/>
      <c r="AB200" s="868"/>
      <c r="AC200" s="868"/>
      <c r="AD200" s="868"/>
      <c r="AE200" s="868"/>
      <c r="AF200" s="868"/>
      <c r="AG200" s="868"/>
      <c r="AH200" s="868"/>
      <c r="AI200" s="868"/>
      <c r="AJ200" s="868"/>
      <c r="AK200" s="868"/>
      <c r="AL200" s="868"/>
      <c r="AM200" s="868"/>
      <c r="AN200" s="868"/>
      <c r="AO200" s="868"/>
      <c r="AP200" s="868"/>
      <c r="AQ200" s="868"/>
      <c r="AR200" s="868"/>
      <c r="AS200" s="868"/>
      <c r="AT200" s="868"/>
      <c r="AU200" s="868"/>
      <c r="AV200" s="868"/>
      <c r="AW200" s="868"/>
      <c r="AX200" s="868"/>
      <c r="AY200" s="868"/>
      <c r="AZ200" s="868"/>
      <c r="BA200" s="868"/>
      <c r="BB200" s="868"/>
      <c r="BC200" s="868"/>
      <c r="BD200" s="868"/>
      <c r="BE200" s="868"/>
      <c r="BF200" s="868"/>
      <c r="BG200" s="868"/>
      <c r="BH200" s="868"/>
      <c r="BI200" s="868"/>
      <c r="BJ200" s="868"/>
      <c r="BK200" s="809"/>
      <c r="BL200" s="158"/>
      <c r="BM200" s="158"/>
      <c r="BN200" s="158"/>
      <c r="BO200" s="158"/>
      <c r="BP200" s="158"/>
      <c r="BQ200" s="158"/>
      <c r="BR200" s="158"/>
      <c r="BS200" s="158"/>
      <c r="BT200" s="158"/>
      <c r="BU200" s="158"/>
      <c r="BV200" s="165"/>
      <c r="BW200" s="165"/>
      <c r="BX200" s="165"/>
      <c r="BY200" s="165"/>
      <c r="BZ200" s="165"/>
      <c r="CA200" s="165"/>
    </row>
    <row r="201" spans="1:79" s="78" customFormat="1" ht="63.75" x14ac:dyDescent="0.2">
      <c r="A201" s="76"/>
      <c r="B201" s="893" t="s">
        <v>390</v>
      </c>
      <c r="C201" s="252" t="s">
        <v>1130</v>
      </c>
      <c r="D201" s="1066" t="s">
        <v>1614</v>
      </c>
      <c r="E201" s="509"/>
      <c r="F201" s="509"/>
      <c r="G201" s="114"/>
      <c r="H201" s="114"/>
      <c r="I201" s="427"/>
      <c r="J201" s="445" t="s">
        <v>1074</v>
      </c>
      <c r="K201" s="146"/>
      <c r="L201" s="806"/>
      <c r="M201" s="146"/>
      <c r="N201" s="868"/>
      <c r="O201" s="868"/>
      <c r="P201" s="868"/>
      <c r="Q201" s="868"/>
      <c r="R201" s="868"/>
      <c r="S201" s="868"/>
      <c r="T201" s="868"/>
      <c r="U201" s="868"/>
      <c r="V201" s="868"/>
      <c r="W201" s="868"/>
      <c r="X201" s="868"/>
      <c r="Y201" s="868"/>
      <c r="Z201" s="868"/>
      <c r="AA201" s="868"/>
      <c r="AB201" s="868"/>
      <c r="AC201" s="868"/>
      <c r="AD201" s="868"/>
      <c r="AE201" s="868"/>
      <c r="AF201" s="868"/>
      <c r="AG201" s="868"/>
      <c r="AH201" s="868"/>
      <c r="AI201" s="868"/>
      <c r="AJ201" s="868"/>
      <c r="AK201" s="868"/>
      <c r="AL201" s="868"/>
      <c r="AM201" s="868"/>
      <c r="AN201" s="868"/>
      <c r="AO201" s="868"/>
      <c r="AP201" s="868"/>
      <c r="AQ201" s="868"/>
      <c r="AR201" s="868"/>
      <c r="AS201" s="868"/>
      <c r="AT201" s="868"/>
      <c r="AU201" s="868"/>
      <c r="AV201" s="868"/>
      <c r="AW201" s="868"/>
      <c r="AX201" s="868"/>
      <c r="AY201" s="868"/>
      <c r="AZ201" s="868"/>
      <c r="BA201" s="868"/>
      <c r="BB201" s="868"/>
      <c r="BC201" s="868"/>
      <c r="BD201" s="868"/>
      <c r="BE201" s="868"/>
      <c r="BF201" s="868"/>
      <c r="BG201" s="868"/>
      <c r="BH201" s="868"/>
      <c r="BI201" s="868"/>
      <c r="BJ201" s="868"/>
      <c r="BK201" s="809"/>
      <c r="BL201" s="158"/>
      <c r="BM201" s="158"/>
      <c r="BN201" s="158"/>
      <c r="BO201" s="158"/>
      <c r="BP201" s="158"/>
      <c r="BQ201" s="158"/>
      <c r="BR201" s="158"/>
      <c r="BS201" s="158"/>
      <c r="BT201" s="158"/>
      <c r="BU201" s="158"/>
      <c r="BV201" s="165"/>
      <c r="BW201" s="165"/>
      <c r="BX201" s="165"/>
      <c r="BY201" s="165"/>
      <c r="BZ201" s="165"/>
      <c r="CA201" s="165"/>
    </row>
    <row r="202" spans="1:79" s="78" customFormat="1" x14ac:dyDescent="0.2">
      <c r="A202" s="76"/>
      <c r="B202" s="894"/>
      <c r="C202" s="421" t="s">
        <v>1131</v>
      </c>
      <c r="D202" s="1058"/>
      <c r="E202" s="404"/>
      <c r="F202" s="404"/>
      <c r="G202" s="111">
        <v>1</v>
      </c>
      <c r="H202" s="111">
        <f>L202</f>
        <v>0</v>
      </c>
      <c r="I202" s="427"/>
      <c r="J202" s="445"/>
      <c r="K202" s="146" t="b">
        <v>0</v>
      </c>
      <c r="L202" s="808">
        <f t="shared" ref="L202:L206" si="5">IF(K202=TRUE,G202,0)</f>
        <v>0</v>
      </c>
      <c r="M202" s="873"/>
      <c r="N202" s="868"/>
      <c r="O202" s="868"/>
      <c r="P202" s="868"/>
      <c r="Q202" s="868"/>
      <c r="R202" s="868"/>
      <c r="S202" s="868"/>
      <c r="T202" s="868"/>
      <c r="U202" s="868"/>
      <c r="V202" s="868"/>
      <c r="W202" s="868"/>
      <c r="X202" s="868"/>
      <c r="Y202" s="868"/>
      <c r="Z202" s="868"/>
      <c r="AA202" s="868"/>
      <c r="AB202" s="868"/>
      <c r="AC202" s="868"/>
      <c r="AD202" s="868"/>
      <c r="AE202" s="868"/>
      <c r="AF202" s="868"/>
      <c r="AG202" s="868"/>
      <c r="AH202" s="868"/>
      <c r="AI202" s="868"/>
      <c r="AJ202" s="868"/>
      <c r="AK202" s="868"/>
      <c r="AL202" s="868"/>
      <c r="AM202" s="868"/>
      <c r="AN202" s="868"/>
      <c r="AO202" s="868"/>
      <c r="AP202" s="868"/>
      <c r="AQ202" s="868"/>
      <c r="AR202" s="868"/>
      <c r="AS202" s="868"/>
      <c r="AT202" s="868"/>
      <c r="AU202" s="868"/>
      <c r="AV202" s="868"/>
      <c r="AW202" s="868"/>
      <c r="AX202" s="868"/>
      <c r="AY202" s="868"/>
      <c r="AZ202" s="868"/>
      <c r="BA202" s="868"/>
      <c r="BB202" s="868"/>
      <c r="BC202" s="868"/>
      <c r="BD202" s="868"/>
      <c r="BE202" s="868"/>
      <c r="BF202" s="868"/>
      <c r="BG202" s="868"/>
      <c r="BH202" s="868"/>
      <c r="BI202" s="868"/>
      <c r="BJ202" s="868"/>
      <c r="BK202" s="809"/>
      <c r="BL202" s="158"/>
      <c r="BM202" s="158"/>
      <c r="BN202" s="158"/>
      <c r="BO202" s="158"/>
      <c r="BP202" s="158"/>
      <c r="BQ202" s="158"/>
      <c r="BR202" s="158"/>
      <c r="BS202" s="158"/>
      <c r="BT202" s="158"/>
      <c r="BU202" s="158"/>
      <c r="BV202" s="165"/>
      <c r="BW202" s="165"/>
      <c r="BX202" s="165"/>
      <c r="BY202" s="165"/>
      <c r="BZ202" s="165"/>
      <c r="CA202" s="165"/>
    </row>
    <row r="203" spans="1:79" s="78" customFormat="1" x14ac:dyDescent="0.2">
      <c r="A203" s="76"/>
      <c r="B203" s="894"/>
      <c r="C203" s="421" t="s">
        <v>1132</v>
      </c>
      <c r="D203" s="1058"/>
      <c r="E203" s="404"/>
      <c r="F203" s="404"/>
      <c r="G203" s="111">
        <v>1</v>
      </c>
      <c r="H203" s="111">
        <f>L203</f>
        <v>0</v>
      </c>
      <c r="I203" s="427"/>
      <c r="J203" s="445"/>
      <c r="K203" s="146" t="b">
        <v>0</v>
      </c>
      <c r="L203" s="808">
        <f t="shared" si="5"/>
        <v>0</v>
      </c>
      <c r="M203" s="873"/>
      <c r="N203" s="868"/>
      <c r="O203" s="868"/>
      <c r="P203" s="868"/>
      <c r="Q203" s="868"/>
      <c r="R203" s="868"/>
      <c r="S203" s="868"/>
      <c r="T203" s="868"/>
      <c r="U203" s="868"/>
      <c r="V203" s="868"/>
      <c r="W203" s="868"/>
      <c r="X203" s="868"/>
      <c r="Y203" s="868"/>
      <c r="Z203" s="868"/>
      <c r="AA203" s="868"/>
      <c r="AB203" s="868"/>
      <c r="AC203" s="868"/>
      <c r="AD203" s="868"/>
      <c r="AE203" s="868"/>
      <c r="AF203" s="868"/>
      <c r="AG203" s="868"/>
      <c r="AH203" s="868"/>
      <c r="AI203" s="868"/>
      <c r="AJ203" s="868"/>
      <c r="AK203" s="868"/>
      <c r="AL203" s="868"/>
      <c r="AM203" s="868"/>
      <c r="AN203" s="868"/>
      <c r="AO203" s="868"/>
      <c r="AP203" s="868"/>
      <c r="AQ203" s="868"/>
      <c r="AR203" s="868"/>
      <c r="AS203" s="868"/>
      <c r="AT203" s="868"/>
      <c r="AU203" s="868"/>
      <c r="AV203" s="868"/>
      <c r="AW203" s="868"/>
      <c r="AX203" s="868"/>
      <c r="AY203" s="868"/>
      <c r="AZ203" s="868"/>
      <c r="BA203" s="868"/>
      <c r="BB203" s="868"/>
      <c r="BC203" s="868"/>
      <c r="BD203" s="868"/>
      <c r="BE203" s="868"/>
      <c r="BF203" s="868"/>
      <c r="BG203" s="868"/>
      <c r="BH203" s="868"/>
      <c r="BI203" s="868"/>
      <c r="BJ203" s="868"/>
      <c r="BK203" s="809"/>
      <c r="BL203" s="158"/>
      <c r="BM203" s="158"/>
      <c r="BN203" s="158"/>
      <c r="BO203" s="158"/>
      <c r="BP203" s="158"/>
      <c r="BQ203" s="158"/>
      <c r="BR203" s="158"/>
      <c r="BS203" s="158"/>
      <c r="BT203" s="158"/>
      <c r="BU203" s="158"/>
      <c r="BV203" s="165"/>
      <c r="BW203" s="165"/>
      <c r="BX203" s="165"/>
      <c r="BY203" s="165"/>
      <c r="BZ203" s="165"/>
      <c r="CA203" s="165"/>
    </row>
    <row r="204" spans="1:79" s="78" customFormat="1" x14ac:dyDescent="0.2">
      <c r="A204" s="76"/>
      <c r="B204" s="894"/>
      <c r="C204" s="421" t="s">
        <v>1133</v>
      </c>
      <c r="D204" s="1058"/>
      <c r="E204" s="404"/>
      <c r="F204" s="404"/>
      <c r="G204" s="111">
        <v>1</v>
      </c>
      <c r="H204" s="111">
        <f t="shared" ref="H204:H206" si="6">L204</f>
        <v>0</v>
      </c>
      <c r="I204" s="427"/>
      <c r="J204" s="445"/>
      <c r="K204" s="146" t="b">
        <v>0</v>
      </c>
      <c r="L204" s="808">
        <f t="shared" si="5"/>
        <v>0</v>
      </c>
      <c r="M204" s="873"/>
      <c r="N204" s="868"/>
      <c r="O204" s="868"/>
      <c r="P204" s="868"/>
      <c r="Q204" s="868"/>
      <c r="R204" s="868"/>
      <c r="S204" s="868"/>
      <c r="T204" s="868"/>
      <c r="U204" s="868"/>
      <c r="V204" s="868"/>
      <c r="W204" s="868"/>
      <c r="X204" s="868"/>
      <c r="Y204" s="868"/>
      <c r="Z204" s="868"/>
      <c r="AA204" s="868"/>
      <c r="AB204" s="868"/>
      <c r="AC204" s="868"/>
      <c r="AD204" s="868"/>
      <c r="AE204" s="868"/>
      <c r="AF204" s="868"/>
      <c r="AG204" s="868"/>
      <c r="AH204" s="868"/>
      <c r="AI204" s="868"/>
      <c r="AJ204" s="868"/>
      <c r="AK204" s="868"/>
      <c r="AL204" s="868"/>
      <c r="AM204" s="868"/>
      <c r="AN204" s="868"/>
      <c r="AO204" s="868"/>
      <c r="AP204" s="868"/>
      <c r="AQ204" s="868"/>
      <c r="AR204" s="868"/>
      <c r="AS204" s="868"/>
      <c r="AT204" s="868"/>
      <c r="AU204" s="868"/>
      <c r="AV204" s="868"/>
      <c r="AW204" s="868"/>
      <c r="AX204" s="868"/>
      <c r="AY204" s="868"/>
      <c r="AZ204" s="868"/>
      <c r="BA204" s="868"/>
      <c r="BB204" s="868"/>
      <c r="BC204" s="868"/>
      <c r="BD204" s="868"/>
      <c r="BE204" s="868"/>
      <c r="BF204" s="868"/>
      <c r="BG204" s="868"/>
      <c r="BH204" s="868"/>
      <c r="BI204" s="868"/>
      <c r="BJ204" s="868"/>
      <c r="BK204" s="809"/>
      <c r="BL204" s="158"/>
      <c r="BM204" s="158"/>
      <c r="BN204" s="158"/>
      <c r="BO204" s="158"/>
      <c r="BP204" s="158"/>
      <c r="BQ204" s="158"/>
      <c r="BR204" s="158"/>
      <c r="BS204" s="158"/>
      <c r="BT204" s="158"/>
      <c r="BU204" s="158"/>
      <c r="BV204" s="165"/>
      <c r="BW204" s="165"/>
      <c r="BX204" s="165"/>
      <c r="BY204" s="165"/>
      <c r="BZ204" s="165"/>
      <c r="CA204" s="165"/>
    </row>
    <row r="205" spans="1:79" s="78" customFormat="1" x14ac:dyDescent="0.2">
      <c r="A205" s="76"/>
      <c r="B205" s="894"/>
      <c r="C205" s="421" t="s">
        <v>1134</v>
      </c>
      <c r="D205" s="1058"/>
      <c r="E205" s="404"/>
      <c r="F205" s="404"/>
      <c r="G205" s="111">
        <v>1</v>
      </c>
      <c r="H205" s="111">
        <f t="shared" si="6"/>
        <v>0</v>
      </c>
      <c r="I205" s="427"/>
      <c r="J205" s="445"/>
      <c r="K205" s="146" t="b">
        <v>0</v>
      </c>
      <c r="L205" s="808">
        <f t="shared" si="5"/>
        <v>0</v>
      </c>
      <c r="M205" s="873"/>
      <c r="N205" s="868"/>
      <c r="O205" s="868"/>
      <c r="P205" s="868"/>
      <c r="Q205" s="868"/>
      <c r="R205" s="868"/>
      <c r="S205" s="868"/>
      <c r="T205" s="868"/>
      <c r="U205" s="868"/>
      <c r="V205" s="868"/>
      <c r="W205" s="868"/>
      <c r="X205" s="868"/>
      <c r="Y205" s="868"/>
      <c r="Z205" s="868"/>
      <c r="AA205" s="868"/>
      <c r="AB205" s="868"/>
      <c r="AC205" s="868"/>
      <c r="AD205" s="868"/>
      <c r="AE205" s="868"/>
      <c r="AF205" s="868"/>
      <c r="AG205" s="868"/>
      <c r="AH205" s="868"/>
      <c r="AI205" s="868"/>
      <c r="AJ205" s="868"/>
      <c r="AK205" s="868"/>
      <c r="AL205" s="868"/>
      <c r="AM205" s="868"/>
      <c r="AN205" s="868"/>
      <c r="AO205" s="868"/>
      <c r="AP205" s="868"/>
      <c r="AQ205" s="868"/>
      <c r="AR205" s="868"/>
      <c r="AS205" s="868"/>
      <c r="AT205" s="868"/>
      <c r="AU205" s="868"/>
      <c r="AV205" s="868"/>
      <c r="AW205" s="868"/>
      <c r="AX205" s="868"/>
      <c r="AY205" s="868"/>
      <c r="AZ205" s="868"/>
      <c r="BA205" s="868"/>
      <c r="BB205" s="868"/>
      <c r="BC205" s="868"/>
      <c r="BD205" s="868"/>
      <c r="BE205" s="868"/>
      <c r="BF205" s="868"/>
      <c r="BG205" s="868"/>
      <c r="BH205" s="868"/>
      <c r="BI205" s="868"/>
      <c r="BJ205" s="868"/>
      <c r="BK205" s="809"/>
      <c r="BL205" s="158"/>
      <c r="BM205" s="158"/>
      <c r="BN205" s="158"/>
      <c r="BO205" s="158"/>
      <c r="BP205" s="158"/>
      <c r="BQ205" s="158"/>
      <c r="BR205" s="158"/>
      <c r="BS205" s="158"/>
      <c r="BT205" s="158"/>
      <c r="BU205" s="158"/>
      <c r="BV205" s="165"/>
      <c r="BW205" s="165"/>
      <c r="BX205" s="165"/>
      <c r="BY205" s="165"/>
      <c r="BZ205" s="165"/>
      <c r="CA205" s="165"/>
    </row>
    <row r="206" spans="1:79" s="78" customFormat="1" ht="25.5" x14ac:dyDescent="0.2">
      <c r="A206" s="76"/>
      <c r="B206" s="895"/>
      <c r="C206" s="421" t="s">
        <v>1135</v>
      </c>
      <c r="D206" s="1058"/>
      <c r="E206" s="404"/>
      <c r="F206" s="404"/>
      <c r="G206" s="111">
        <v>1</v>
      </c>
      <c r="H206" s="111">
        <f t="shared" si="6"/>
        <v>0</v>
      </c>
      <c r="I206" s="427"/>
      <c r="J206" s="445"/>
      <c r="K206" s="146" t="b">
        <v>0</v>
      </c>
      <c r="L206" s="808">
        <f t="shared" si="5"/>
        <v>0</v>
      </c>
      <c r="M206" s="873"/>
      <c r="N206" s="868"/>
      <c r="O206" s="868"/>
      <c r="P206" s="868"/>
      <c r="Q206" s="868"/>
      <c r="R206" s="868"/>
      <c r="S206" s="868"/>
      <c r="T206" s="868"/>
      <c r="U206" s="868"/>
      <c r="V206" s="868"/>
      <c r="W206" s="868"/>
      <c r="X206" s="868"/>
      <c r="Y206" s="868"/>
      <c r="Z206" s="868"/>
      <c r="AA206" s="868"/>
      <c r="AB206" s="868"/>
      <c r="AC206" s="868"/>
      <c r="AD206" s="868"/>
      <c r="AE206" s="868"/>
      <c r="AF206" s="868"/>
      <c r="AG206" s="868"/>
      <c r="AH206" s="868"/>
      <c r="AI206" s="868"/>
      <c r="AJ206" s="868"/>
      <c r="AK206" s="868"/>
      <c r="AL206" s="868"/>
      <c r="AM206" s="868"/>
      <c r="AN206" s="868"/>
      <c r="AO206" s="868"/>
      <c r="AP206" s="868"/>
      <c r="AQ206" s="868"/>
      <c r="AR206" s="868"/>
      <c r="AS206" s="868"/>
      <c r="AT206" s="868"/>
      <c r="AU206" s="868"/>
      <c r="AV206" s="868"/>
      <c r="AW206" s="868"/>
      <c r="AX206" s="868"/>
      <c r="AY206" s="868"/>
      <c r="AZ206" s="868"/>
      <c r="BA206" s="868"/>
      <c r="BB206" s="868"/>
      <c r="BC206" s="868"/>
      <c r="BD206" s="868"/>
      <c r="BE206" s="868"/>
      <c r="BF206" s="868"/>
      <c r="BG206" s="868"/>
      <c r="BH206" s="868"/>
      <c r="BI206" s="868"/>
      <c r="BJ206" s="868"/>
      <c r="BK206" s="809"/>
      <c r="BL206" s="158"/>
      <c r="BM206" s="158"/>
      <c r="BN206" s="158"/>
      <c r="BO206" s="158"/>
      <c r="BP206" s="158"/>
      <c r="BQ206" s="158"/>
      <c r="BR206" s="158"/>
      <c r="BS206" s="158"/>
      <c r="BT206" s="158"/>
      <c r="BU206" s="158"/>
      <c r="BV206" s="165"/>
      <c r="BW206" s="165"/>
      <c r="BX206" s="165"/>
      <c r="BY206" s="165"/>
      <c r="BZ206" s="165"/>
      <c r="CA206" s="165"/>
    </row>
    <row r="207" spans="1:79" s="78" customFormat="1" ht="63.75" x14ac:dyDescent="0.2">
      <c r="A207" s="76"/>
      <c r="B207" s="295" t="s">
        <v>369</v>
      </c>
      <c r="C207" s="444" t="s">
        <v>1136</v>
      </c>
      <c r="D207" s="1052" t="s">
        <v>571</v>
      </c>
      <c r="E207" s="404"/>
      <c r="F207" s="404"/>
      <c r="G207" s="111">
        <v>4</v>
      </c>
      <c r="H207" s="111">
        <f>VLOOKUP(D207,'Anhang Teil 2'!C447:D455,2,)</f>
        <v>0</v>
      </c>
      <c r="I207" s="427"/>
      <c r="J207" s="445" t="s">
        <v>1074</v>
      </c>
      <c r="K207" s="146"/>
      <c r="L207" s="806"/>
      <c r="M207" s="146"/>
      <c r="N207" s="868"/>
      <c r="O207" s="868"/>
      <c r="P207" s="868"/>
      <c r="Q207" s="868"/>
      <c r="R207" s="868"/>
      <c r="S207" s="868"/>
      <c r="T207" s="868"/>
      <c r="U207" s="868"/>
      <c r="V207" s="868"/>
      <c r="W207" s="868"/>
      <c r="X207" s="868"/>
      <c r="Y207" s="868"/>
      <c r="Z207" s="868"/>
      <c r="AA207" s="868"/>
      <c r="AB207" s="868"/>
      <c r="AC207" s="868"/>
      <c r="AD207" s="868"/>
      <c r="AE207" s="868"/>
      <c r="AF207" s="868"/>
      <c r="AG207" s="868"/>
      <c r="AH207" s="868"/>
      <c r="AI207" s="868"/>
      <c r="AJ207" s="868"/>
      <c r="AK207" s="868"/>
      <c r="AL207" s="868"/>
      <c r="AM207" s="868"/>
      <c r="AN207" s="868"/>
      <c r="AO207" s="868"/>
      <c r="AP207" s="868"/>
      <c r="AQ207" s="868"/>
      <c r="AR207" s="868"/>
      <c r="AS207" s="868"/>
      <c r="AT207" s="868"/>
      <c r="AU207" s="868"/>
      <c r="AV207" s="868"/>
      <c r="AW207" s="868"/>
      <c r="AX207" s="868"/>
      <c r="AY207" s="868"/>
      <c r="AZ207" s="868"/>
      <c r="BA207" s="868"/>
      <c r="BB207" s="868"/>
      <c r="BC207" s="868"/>
      <c r="BD207" s="868"/>
      <c r="BE207" s="868"/>
      <c r="BF207" s="868"/>
      <c r="BG207" s="868"/>
      <c r="BH207" s="868"/>
      <c r="BI207" s="868"/>
      <c r="BJ207" s="868"/>
      <c r="BK207" s="809"/>
      <c r="BL207" s="158"/>
      <c r="BM207" s="158"/>
      <c r="BN207" s="158"/>
      <c r="BO207" s="158"/>
      <c r="BP207" s="158"/>
      <c r="BQ207" s="158"/>
      <c r="BR207" s="158"/>
      <c r="BS207" s="158"/>
      <c r="BT207" s="158"/>
      <c r="BU207" s="158"/>
      <c r="BV207" s="165"/>
      <c r="BW207" s="165"/>
      <c r="BX207" s="165"/>
      <c r="BY207" s="165"/>
      <c r="BZ207" s="165"/>
      <c r="CA207" s="165"/>
    </row>
    <row r="208" spans="1:79" s="78" customFormat="1" ht="63.75" x14ac:dyDescent="0.2">
      <c r="A208" s="76"/>
      <c r="B208" s="296" t="s">
        <v>370</v>
      </c>
      <c r="C208" s="444" t="s">
        <v>1137</v>
      </c>
      <c r="D208" s="1052" t="s">
        <v>571</v>
      </c>
      <c r="E208" s="404"/>
      <c r="F208" s="404"/>
      <c r="G208" s="111">
        <v>4</v>
      </c>
      <c r="H208" s="111">
        <f>VLOOKUP(D208,'Anhang Teil 2'!C456:D462,2,)</f>
        <v>0</v>
      </c>
      <c r="I208" s="427"/>
      <c r="J208" s="445" t="s">
        <v>1074</v>
      </c>
      <c r="K208" s="146"/>
      <c r="L208" s="806"/>
      <c r="M208" s="146"/>
      <c r="N208" s="868"/>
      <c r="O208" s="868"/>
      <c r="P208" s="868"/>
      <c r="Q208" s="868"/>
      <c r="R208" s="868"/>
      <c r="S208" s="868"/>
      <c r="T208" s="868"/>
      <c r="U208" s="868"/>
      <c r="V208" s="868"/>
      <c r="W208" s="868"/>
      <c r="X208" s="868"/>
      <c r="Y208" s="868"/>
      <c r="Z208" s="868"/>
      <c r="AA208" s="868"/>
      <c r="AB208" s="868"/>
      <c r="AC208" s="868"/>
      <c r="AD208" s="868"/>
      <c r="AE208" s="868"/>
      <c r="AF208" s="868"/>
      <c r="AG208" s="868"/>
      <c r="AH208" s="868"/>
      <c r="AI208" s="868"/>
      <c r="AJ208" s="868"/>
      <c r="AK208" s="868"/>
      <c r="AL208" s="868"/>
      <c r="AM208" s="868"/>
      <c r="AN208" s="868"/>
      <c r="AO208" s="868"/>
      <c r="AP208" s="868"/>
      <c r="AQ208" s="868"/>
      <c r="AR208" s="868"/>
      <c r="AS208" s="868"/>
      <c r="AT208" s="868"/>
      <c r="AU208" s="868"/>
      <c r="AV208" s="868"/>
      <c r="AW208" s="868"/>
      <c r="AX208" s="868"/>
      <c r="AY208" s="868"/>
      <c r="AZ208" s="868"/>
      <c r="BA208" s="868"/>
      <c r="BB208" s="868"/>
      <c r="BC208" s="868"/>
      <c r="BD208" s="868"/>
      <c r="BE208" s="868"/>
      <c r="BF208" s="868"/>
      <c r="BG208" s="868"/>
      <c r="BH208" s="868"/>
      <c r="BI208" s="868"/>
      <c r="BJ208" s="868"/>
      <c r="BK208" s="809"/>
      <c r="BL208" s="158"/>
      <c r="BM208" s="158"/>
      <c r="BN208" s="158"/>
      <c r="BO208" s="158"/>
      <c r="BP208" s="158"/>
      <c r="BQ208" s="158"/>
      <c r="BR208" s="158"/>
      <c r="BS208" s="158"/>
      <c r="BT208" s="158"/>
      <c r="BU208" s="158"/>
      <c r="BV208" s="165"/>
      <c r="BW208" s="165"/>
      <c r="BX208" s="165"/>
      <c r="BY208" s="165"/>
      <c r="BZ208" s="165"/>
      <c r="CA208" s="165"/>
    </row>
    <row r="209" spans="1:79" s="78" customFormat="1" ht="140.25" x14ac:dyDescent="0.2">
      <c r="A209" s="76"/>
      <c r="B209" s="296" t="s">
        <v>391</v>
      </c>
      <c r="C209" s="444" t="s">
        <v>1842</v>
      </c>
      <c r="D209" s="1052" t="s">
        <v>571</v>
      </c>
      <c r="E209" s="404"/>
      <c r="F209" s="404"/>
      <c r="G209" s="111">
        <v>2</v>
      </c>
      <c r="H209" s="111">
        <f>VLOOKUP(D209,'Anhang Teil 2'!C463:D467,2,)</f>
        <v>0</v>
      </c>
      <c r="I209" s="427"/>
      <c r="J209" s="445" t="s">
        <v>1075</v>
      </c>
      <c r="K209" s="146"/>
      <c r="L209" s="806"/>
      <c r="M209" s="146"/>
      <c r="N209" s="868"/>
      <c r="O209" s="868"/>
      <c r="P209" s="868"/>
      <c r="Q209" s="868"/>
      <c r="R209" s="868"/>
      <c r="S209" s="868"/>
      <c r="T209" s="868"/>
      <c r="U209" s="868"/>
      <c r="V209" s="868"/>
      <c r="W209" s="868"/>
      <c r="X209" s="868"/>
      <c r="Y209" s="868"/>
      <c r="Z209" s="868"/>
      <c r="AA209" s="868"/>
      <c r="AB209" s="868"/>
      <c r="AC209" s="868"/>
      <c r="AD209" s="868"/>
      <c r="AE209" s="868"/>
      <c r="AF209" s="868"/>
      <c r="AG209" s="868"/>
      <c r="AH209" s="868"/>
      <c r="AI209" s="868"/>
      <c r="AJ209" s="868"/>
      <c r="AK209" s="868"/>
      <c r="AL209" s="868"/>
      <c r="AM209" s="868"/>
      <c r="AN209" s="868"/>
      <c r="AO209" s="868"/>
      <c r="AP209" s="868"/>
      <c r="AQ209" s="868"/>
      <c r="AR209" s="868"/>
      <c r="AS209" s="868"/>
      <c r="AT209" s="868"/>
      <c r="AU209" s="868"/>
      <c r="AV209" s="868"/>
      <c r="AW209" s="868"/>
      <c r="AX209" s="868"/>
      <c r="AY209" s="868"/>
      <c r="AZ209" s="868"/>
      <c r="BA209" s="868"/>
      <c r="BB209" s="868"/>
      <c r="BC209" s="868"/>
      <c r="BD209" s="868"/>
      <c r="BE209" s="868"/>
      <c r="BF209" s="868"/>
      <c r="BG209" s="868"/>
      <c r="BH209" s="868"/>
      <c r="BI209" s="868"/>
      <c r="BJ209" s="868"/>
      <c r="BK209" s="809"/>
      <c r="BL209" s="158"/>
      <c r="BM209" s="158"/>
      <c r="BN209" s="158"/>
      <c r="BO209" s="158"/>
      <c r="BP209" s="158"/>
      <c r="BQ209" s="158"/>
      <c r="BR209" s="158"/>
      <c r="BS209" s="158"/>
      <c r="BT209" s="158"/>
      <c r="BU209" s="158"/>
      <c r="BV209" s="165"/>
      <c r="BW209" s="165"/>
      <c r="BX209" s="165"/>
      <c r="BY209" s="165"/>
      <c r="BZ209" s="165"/>
      <c r="CA209" s="165"/>
    </row>
    <row r="210" spans="1:79" s="78" customFormat="1" ht="12.75" x14ac:dyDescent="0.2">
      <c r="A210" s="76"/>
      <c r="B210" s="77"/>
      <c r="C210" s="461"/>
      <c r="D210" s="1055"/>
      <c r="E210" s="459"/>
      <c r="F210" s="446" t="s">
        <v>35</v>
      </c>
      <c r="G210" s="111">
        <v>75</v>
      </c>
      <c r="H210" s="111">
        <f>SUM(H110,H116:H118,H120:H121,H134,H143,H151,H152,H154:H157,H202:H209)+H115</f>
        <v>0</v>
      </c>
      <c r="I210" s="76"/>
      <c r="J210" s="463"/>
      <c r="K210" s="146"/>
      <c r="L210" s="806"/>
      <c r="M210" s="146"/>
      <c r="N210" s="868"/>
      <c r="O210" s="868"/>
      <c r="P210" s="868"/>
      <c r="Q210" s="868"/>
      <c r="R210" s="868"/>
      <c r="S210" s="868"/>
      <c r="T210" s="868"/>
      <c r="U210" s="868"/>
      <c r="V210" s="868"/>
      <c r="W210" s="868"/>
      <c r="X210" s="868"/>
      <c r="Y210" s="868"/>
      <c r="Z210" s="868"/>
      <c r="AA210" s="868"/>
      <c r="AB210" s="868"/>
      <c r="AC210" s="868"/>
      <c r="AD210" s="868"/>
      <c r="AE210" s="868"/>
      <c r="AF210" s="868"/>
      <c r="AG210" s="868"/>
      <c r="AH210" s="868"/>
      <c r="AI210" s="868"/>
      <c r="AJ210" s="868"/>
      <c r="AK210" s="868"/>
      <c r="AL210" s="868"/>
      <c r="AM210" s="868"/>
      <c r="AN210" s="868"/>
      <c r="AO210" s="868"/>
      <c r="AP210" s="868"/>
      <c r="AQ210" s="868"/>
      <c r="AR210" s="868"/>
      <c r="AS210" s="868"/>
      <c r="AT210" s="868"/>
      <c r="AU210" s="868"/>
      <c r="AV210" s="868"/>
      <c r="AW210" s="868"/>
      <c r="AX210" s="868"/>
      <c r="AY210" s="868"/>
      <c r="AZ210" s="868"/>
      <c r="BA210" s="868"/>
      <c r="BB210" s="868"/>
      <c r="BC210" s="868"/>
      <c r="BD210" s="868"/>
      <c r="BE210" s="868"/>
      <c r="BF210" s="868"/>
      <c r="BG210" s="868"/>
      <c r="BH210" s="868"/>
      <c r="BI210" s="868"/>
      <c r="BJ210" s="868"/>
      <c r="BK210" s="809"/>
      <c r="BL210" s="158"/>
      <c r="BM210" s="158"/>
      <c r="BN210" s="158"/>
      <c r="BO210" s="158"/>
      <c r="BP210" s="158"/>
      <c r="BQ210" s="158"/>
      <c r="BR210" s="158"/>
      <c r="BS210" s="158"/>
      <c r="BT210" s="158"/>
      <c r="BU210" s="158"/>
      <c r="BV210" s="165"/>
      <c r="BW210" s="165"/>
      <c r="BX210" s="165"/>
      <c r="BY210" s="165"/>
      <c r="BZ210" s="165"/>
      <c r="CA210" s="165"/>
    </row>
    <row r="211" spans="1:79" s="78" customFormat="1" ht="12.75" x14ac:dyDescent="0.2">
      <c r="A211" s="76"/>
      <c r="B211" s="77"/>
      <c r="C211" s="461"/>
      <c r="D211" s="1055"/>
      <c r="E211" s="459"/>
      <c r="F211" s="459"/>
      <c r="G211" s="119"/>
      <c r="H211" s="119"/>
      <c r="I211" s="76"/>
      <c r="J211" s="463"/>
      <c r="K211" s="146"/>
      <c r="L211" s="806"/>
      <c r="M211" s="146"/>
      <c r="N211" s="868"/>
      <c r="O211" s="868"/>
      <c r="P211" s="868"/>
      <c r="Q211" s="868"/>
      <c r="R211" s="868"/>
      <c r="S211" s="868"/>
      <c r="T211" s="868"/>
      <c r="U211" s="868"/>
      <c r="V211" s="868"/>
      <c r="W211" s="868"/>
      <c r="X211" s="868"/>
      <c r="Y211" s="868"/>
      <c r="Z211" s="868"/>
      <c r="AA211" s="868"/>
      <c r="AB211" s="868"/>
      <c r="AC211" s="868"/>
      <c r="AD211" s="868"/>
      <c r="AE211" s="868"/>
      <c r="AF211" s="868"/>
      <c r="AG211" s="868"/>
      <c r="AH211" s="868"/>
      <c r="AI211" s="868"/>
      <c r="AJ211" s="868"/>
      <c r="AK211" s="868"/>
      <c r="AL211" s="868"/>
      <c r="AM211" s="868"/>
      <c r="AN211" s="868"/>
      <c r="AO211" s="868"/>
      <c r="AP211" s="868"/>
      <c r="AQ211" s="868"/>
      <c r="AR211" s="868"/>
      <c r="AS211" s="868"/>
      <c r="AT211" s="868"/>
      <c r="AU211" s="868"/>
      <c r="AV211" s="868"/>
      <c r="AW211" s="868"/>
      <c r="AX211" s="868"/>
      <c r="AY211" s="868"/>
      <c r="AZ211" s="868"/>
      <c r="BA211" s="868"/>
      <c r="BB211" s="868"/>
      <c r="BC211" s="868"/>
      <c r="BD211" s="868"/>
      <c r="BE211" s="868"/>
      <c r="BF211" s="868"/>
      <c r="BG211" s="868"/>
      <c r="BH211" s="868"/>
      <c r="BI211" s="868"/>
      <c r="BJ211" s="868"/>
      <c r="BK211" s="809"/>
      <c r="BL211" s="158"/>
      <c r="BM211" s="158"/>
      <c r="BN211" s="158"/>
      <c r="BO211" s="158"/>
      <c r="BP211" s="158"/>
      <c r="BQ211" s="158"/>
      <c r="BR211" s="158"/>
      <c r="BS211" s="158"/>
      <c r="BT211" s="158"/>
      <c r="BU211" s="158"/>
      <c r="BV211" s="165"/>
      <c r="BW211" s="165"/>
      <c r="BX211" s="165"/>
      <c r="BY211" s="165"/>
      <c r="BZ211" s="165"/>
      <c r="CA211" s="165"/>
    </row>
    <row r="212" spans="1:79" s="449" customFormat="1" ht="12.75" x14ac:dyDescent="0.25">
      <c r="A212" s="454"/>
      <c r="B212" s="448" t="s">
        <v>799</v>
      </c>
      <c r="C212" s="448"/>
      <c r="D212" s="1072"/>
      <c r="E212" s="247"/>
      <c r="F212" s="247"/>
      <c r="G212" s="247"/>
      <c r="H212" s="247"/>
      <c r="I212" s="454"/>
      <c r="J212" s="800"/>
      <c r="K212" s="869"/>
      <c r="L212" s="807"/>
      <c r="M212" s="869"/>
      <c r="N212" s="876"/>
      <c r="O212" s="876"/>
      <c r="P212" s="876"/>
      <c r="Q212" s="876"/>
      <c r="R212" s="876"/>
      <c r="S212" s="876"/>
      <c r="T212" s="876"/>
      <c r="U212" s="876"/>
      <c r="V212" s="876"/>
      <c r="W212" s="876"/>
      <c r="X212" s="876"/>
      <c r="Y212" s="876"/>
      <c r="Z212" s="876"/>
      <c r="AA212" s="876"/>
      <c r="AB212" s="876"/>
      <c r="AC212" s="876"/>
      <c r="AD212" s="876"/>
      <c r="AE212" s="876"/>
      <c r="AF212" s="876"/>
      <c r="AG212" s="876"/>
      <c r="AH212" s="876"/>
      <c r="AI212" s="876"/>
      <c r="AJ212" s="876"/>
      <c r="AK212" s="876"/>
      <c r="AL212" s="876"/>
      <c r="AM212" s="876"/>
      <c r="AN212" s="876"/>
      <c r="AO212" s="876"/>
      <c r="AP212" s="876"/>
      <c r="AQ212" s="876"/>
      <c r="AR212" s="876"/>
      <c r="AS212" s="876"/>
      <c r="AT212" s="876"/>
      <c r="AU212" s="876"/>
      <c r="AV212" s="876"/>
      <c r="AW212" s="876"/>
      <c r="AX212" s="876"/>
      <c r="AY212" s="876"/>
      <c r="AZ212" s="876"/>
      <c r="BA212" s="876"/>
      <c r="BB212" s="876"/>
      <c r="BC212" s="876"/>
      <c r="BD212" s="876"/>
      <c r="BE212" s="876"/>
      <c r="BF212" s="876"/>
      <c r="BG212" s="876"/>
      <c r="BH212" s="876"/>
      <c r="BI212" s="876"/>
      <c r="BJ212" s="876"/>
      <c r="BK212" s="877"/>
      <c r="BL212" s="870"/>
      <c r="BM212" s="870"/>
      <c r="BN212" s="870"/>
      <c r="BO212" s="870"/>
      <c r="BP212" s="870"/>
      <c r="BQ212" s="870"/>
      <c r="BR212" s="870"/>
      <c r="BS212" s="870"/>
      <c r="BT212" s="870"/>
      <c r="BU212" s="870"/>
      <c r="BV212" s="871"/>
      <c r="BW212" s="871"/>
      <c r="BX212" s="871"/>
      <c r="BY212" s="871"/>
      <c r="BZ212" s="871"/>
      <c r="CA212" s="871"/>
    </row>
    <row r="213" spans="1:79" s="449" customFormat="1" ht="12.75" x14ac:dyDescent="0.25">
      <c r="A213" s="454"/>
      <c r="B213" s="448" t="s">
        <v>552</v>
      </c>
      <c r="C213" s="448" t="s">
        <v>553</v>
      </c>
      <c r="D213" s="1072" t="s">
        <v>554</v>
      </c>
      <c r="E213" s="529" t="s">
        <v>555</v>
      </c>
      <c r="F213" s="529" t="s">
        <v>556</v>
      </c>
      <c r="G213" s="797" t="s">
        <v>416</v>
      </c>
      <c r="H213" s="797" t="s">
        <v>420</v>
      </c>
      <c r="I213" s="529" t="s">
        <v>557</v>
      </c>
      <c r="J213" s="448" t="s">
        <v>422</v>
      </c>
      <c r="K213" s="869"/>
      <c r="L213" s="807"/>
      <c r="M213" s="869"/>
      <c r="N213" s="876"/>
      <c r="O213" s="876"/>
      <c r="P213" s="876"/>
      <c r="Q213" s="876"/>
      <c r="R213" s="876"/>
      <c r="S213" s="876"/>
      <c r="T213" s="876"/>
      <c r="U213" s="876"/>
      <c r="V213" s="876"/>
      <c r="W213" s="876"/>
      <c r="X213" s="876"/>
      <c r="Y213" s="876"/>
      <c r="Z213" s="876"/>
      <c r="AA213" s="876"/>
      <c r="AB213" s="876"/>
      <c r="AC213" s="876"/>
      <c r="AD213" s="876"/>
      <c r="AE213" s="876"/>
      <c r="AF213" s="876"/>
      <c r="AG213" s="876"/>
      <c r="AH213" s="876"/>
      <c r="AI213" s="876"/>
      <c r="AJ213" s="876"/>
      <c r="AK213" s="876"/>
      <c r="AL213" s="876"/>
      <c r="AM213" s="876"/>
      <c r="AN213" s="876"/>
      <c r="AO213" s="876"/>
      <c r="AP213" s="876"/>
      <c r="AQ213" s="876"/>
      <c r="AR213" s="876"/>
      <c r="AS213" s="876"/>
      <c r="AT213" s="876"/>
      <c r="AU213" s="876"/>
      <c r="AV213" s="876"/>
      <c r="AW213" s="876"/>
      <c r="AX213" s="876"/>
      <c r="AY213" s="876"/>
      <c r="AZ213" s="876"/>
      <c r="BA213" s="876"/>
      <c r="BB213" s="876"/>
      <c r="BC213" s="876"/>
      <c r="BD213" s="876"/>
      <c r="BE213" s="876"/>
      <c r="BF213" s="876"/>
      <c r="BG213" s="876"/>
      <c r="BH213" s="876"/>
      <c r="BI213" s="876"/>
      <c r="BJ213" s="876"/>
      <c r="BK213" s="877"/>
      <c r="BL213" s="870"/>
      <c r="BM213" s="870"/>
      <c r="BN213" s="870"/>
      <c r="BO213" s="870"/>
      <c r="BP213" s="870"/>
      <c r="BQ213" s="870"/>
      <c r="BR213" s="870"/>
      <c r="BS213" s="870"/>
      <c r="BT213" s="870"/>
      <c r="BU213" s="870"/>
      <c r="BV213" s="871"/>
      <c r="BW213" s="871"/>
      <c r="BX213" s="871"/>
      <c r="BY213" s="871"/>
      <c r="BZ213" s="871"/>
      <c r="CA213" s="871"/>
    </row>
    <row r="214" spans="1:79" s="78" customFormat="1" ht="38.25" x14ac:dyDescent="0.2">
      <c r="A214" s="76"/>
      <c r="B214" s="221" t="s">
        <v>290</v>
      </c>
      <c r="C214" s="444" t="s">
        <v>1138</v>
      </c>
      <c r="D214" s="1052" t="s">
        <v>571</v>
      </c>
      <c r="E214" s="404"/>
      <c r="F214" s="404"/>
      <c r="G214" s="111">
        <v>4</v>
      </c>
      <c r="H214" s="111">
        <f>VLOOKUP(D214,'Anhang Teil 2'!C470:D473,2,)</f>
        <v>0</v>
      </c>
      <c r="I214" s="427"/>
      <c r="J214" s="445" t="s">
        <v>1075</v>
      </c>
      <c r="K214" s="146"/>
      <c r="L214" s="806"/>
      <c r="M214" s="146"/>
      <c r="N214" s="868"/>
      <c r="O214" s="868"/>
      <c r="P214" s="868"/>
      <c r="Q214" s="868"/>
      <c r="R214" s="868"/>
      <c r="S214" s="868"/>
      <c r="T214" s="868"/>
      <c r="U214" s="868"/>
      <c r="V214" s="868"/>
      <c r="W214" s="868"/>
      <c r="X214" s="868"/>
      <c r="Y214" s="868"/>
      <c r="Z214" s="868"/>
      <c r="AA214" s="868"/>
      <c r="AB214" s="868"/>
      <c r="AC214" s="868"/>
      <c r="AD214" s="868"/>
      <c r="AE214" s="868"/>
      <c r="AF214" s="868"/>
      <c r="AG214" s="868"/>
      <c r="AH214" s="868"/>
      <c r="AI214" s="868"/>
      <c r="AJ214" s="868"/>
      <c r="AK214" s="868"/>
      <c r="AL214" s="868"/>
      <c r="AM214" s="868"/>
      <c r="AN214" s="868"/>
      <c r="AO214" s="868"/>
      <c r="AP214" s="868"/>
      <c r="AQ214" s="868"/>
      <c r="AR214" s="868"/>
      <c r="AS214" s="868"/>
      <c r="AT214" s="868"/>
      <c r="AU214" s="868"/>
      <c r="AV214" s="868"/>
      <c r="AW214" s="868"/>
      <c r="AX214" s="868"/>
      <c r="AY214" s="868"/>
      <c r="AZ214" s="868"/>
      <c r="BA214" s="868"/>
      <c r="BB214" s="868"/>
      <c r="BC214" s="868"/>
      <c r="BD214" s="868"/>
      <c r="BE214" s="868"/>
      <c r="BF214" s="868"/>
      <c r="BG214" s="868"/>
      <c r="BH214" s="868"/>
      <c r="BI214" s="868"/>
      <c r="BJ214" s="868"/>
      <c r="BK214" s="809"/>
      <c r="BL214" s="158"/>
      <c r="BM214" s="158"/>
      <c r="BN214" s="158"/>
      <c r="BO214" s="158"/>
      <c r="BP214" s="158"/>
      <c r="BQ214" s="158"/>
      <c r="BR214" s="158"/>
      <c r="BS214" s="158"/>
      <c r="BT214" s="158"/>
      <c r="BU214" s="158"/>
      <c r="BV214" s="165"/>
      <c r="BW214" s="165"/>
      <c r="BX214" s="165"/>
      <c r="BY214" s="165"/>
      <c r="BZ214" s="165"/>
      <c r="CA214" s="165"/>
    </row>
    <row r="215" spans="1:79" s="78" customFormat="1" ht="51" x14ac:dyDescent="0.2">
      <c r="A215" s="76"/>
      <c r="B215" s="221" t="s">
        <v>119</v>
      </c>
      <c r="C215" s="444" t="s">
        <v>1139</v>
      </c>
      <c r="D215" s="1052" t="s">
        <v>571</v>
      </c>
      <c r="E215" s="404"/>
      <c r="F215" s="404"/>
      <c r="G215" s="111">
        <v>2</v>
      </c>
      <c r="H215" s="111">
        <f>VLOOKUP(D215,'Anhang Teil 2'!C474:D478,2,)</f>
        <v>0</v>
      </c>
      <c r="I215" s="427"/>
      <c r="J215" s="445" t="s">
        <v>1155</v>
      </c>
      <c r="K215" s="146"/>
      <c r="L215" s="806"/>
      <c r="M215" s="146"/>
      <c r="N215" s="868"/>
      <c r="O215" s="868"/>
      <c r="P215" s="868"/>
      <c r="Q215" s="868"/>
      <c r="R215" s="868"/>
      <c r="S215" s="868"/>
      <c r="T215" s="868"/>
      <c r="U215" s="868"/>
      <c r="V215" s="868"/>
      <c r="W215" s="868"/>
      <c r="X215" s="868"/>
      <c r="Y215" s="868"/>
      <c r="Z215" s="868"/>
      <c r="AA215" s="868"/>
      <c r="AB215" s="868"/>
      <c r="AC215" s="868"/>
      <c r="AD215" s="868"/>
      <c r="AE215" s="868"/>
      <c r="AF215" s="868"/>
      <c r="AG215" s="868"/>
      <c r="AH215" s="868"/>
      <c r="AI215" s="868"/>
      <c r="AJ215" s="868"/>
      <c r="AK215" s="868"/>
      <c r="AL215" s="868"/>
      <c r="AM215" s="868"/>
      <c r="AN215" s="868"/>
      <c r="AO215" s="868"/>
      <c r="AP215" s="868"/>
      <c r="AQ215" s="868"/>
      <c r="AR215" s="868"/>
      <c r="AS215" s="868"/>
      <c r="AT215" s="868"/>
      <c r="AU215" s="868"/>
      <c r="AV215" s="868"/>
      <c r="AW215" s="868"/>
      <c r="AX215" s="868"/>
      <c r="AY215" s="868"/>
      <c r="AZ215" s="868"/>
      <c r="BA215" s="868"/>
      <c r="BB215" s="868"/>
      <c r="BC215" s="868"/>
      <c r="BD215" s="868"/>
      <c r="BE215" s="868"/>
      <c r="BF215" s="868"/>
      <c r="BG215" s="868"/>
      <c r="BH215" s="868"/>
      <c r="BI215" s="868"/>
      <c r="BJ215" s="868"/>
      <c r="BK215" s="809"/>
      <c r="BL215" s="158"/>
      <c r="BM215" s="158"/>
      <c r="BN215" s="158"/>
      <c r="BO215" s="158"/>
      <c r="BP215" s="158"/>
      <c r="BQ215" s="158"/>
      <c r="BR215" s="158"/>
      <c r="BS215" s="158"/>
      <c r="BT215" s="158"/>
      <c r="BU215" s="158"/>
      <c r="BV215" s="165"/>
      <c r="BW215" s="165"/>
      <c r="BX215" s="165"/>
      <c r="BY215" s="165"/>
      <c r="BZ215" s="165"/>
      <c r="CA215" s="165"/>
    </row>
    <row r="216" spans="1:79" s="78" customFormat="1" ht="71.25" customHeight="1" x14ac:dyDescent="0.2">
      <c r="A216" s="76"/>
      <c r="B216" s="221" t="s">
        <v>120</v>
      </c>
      <c r="C216" s="444" t="s">
        <v>1140</v>
      </c>
      <c r="D216" s="1052" t="s">
        <v>571</v>
      </c>
      <c r="E216" s="404"/>
      <c r="F216" s="404"/>
      <c r="G216" s="111">
        <v>2</v>
      </c>
      <c r="H216" s="111">
        <f>VLOOKUP(D216,'Anhang Teil 2'!C479:D482,2,)</f>
        <v>0</v>
      </c>
      <c r="I216" s="427"/>
      <c r="J216" s="445" t="s">
        <v>1156</v>
      </c>
      <c r="K216" s="146"/>
      <c r="L216" s="806"/>
      <c r="M216" s="146"/>
      <c r="N216" s="868"/>
      <c r="O216" s="868"/>
      <c r="P216" s="868"/>
      <c r="Q216" s="868"/>
      <c r="R216" s="868"/>
      <c r="S216" s="868"/>
      <c r="T216" s="868"/>
      <c r="U216" s="868"/>
      <c r="V216" s="868"/>
      <c r="W216" s="868"/>
      <c r="X216" s="868"/>
      <c r="Y216" s="868"/>
      <c r="Z216" s="868"/>
      <c r="AA216" s="868"/>
      <c r="AB216" s="868"/>
      <c r="AC216" s="868"/>
      <c r="AD216" s="868"/>
      <c r="AE216" s="868"/>
      <c r="AF216" s="868"/>
      <c r="AG216" s="868"/>
      <c r="AH216" s="868"/>
      <c r="AI216" s="868"/>
      <c r="AJ216" s="868"/>
      <c r="AK216" s="868"/>
      <c r="AL216" s="868"/>
      <c r="AM216" s="868"/>
      <c r="AN216" s="868"/>
      <c r="AO216" s="868"/>
      <c r="AP216" s="868"/>
      <c r="AQ216" s="868"/>
      <c r="AR216" s="868"/>
      <c r="AS216" s="868"/>
      <c r="AT216" s="868"/>
      <c r="AU216" s="868"/>
      <c r="AV216" s="868"/>
      <c r="AW216" s="868"/>
      <c r="AX216" s="868"/>
      <c r="AY216" s="868"/>
      <c r="AZ216" s="868"/>
      <c r="BA216" s="868"/>
      <c r="BB216" s="868"/>
      <c r="BC216" s="868"/>
      <c r="BD216" s="868"/>
      <c r="BE216" s="868"/>
      <c r="BF216" s="868"/>
      <c r="BG216" s="868"/>
      <c r="BH216" s="868"/>
      <c r="BI216" s="868"/>
      <c r="BJ216" s="868"/>
      <c r="BK216" s="809"/>
      <c r="BL216" s="158"/>
      <c r="BM216" s="158"/>
      <c r="BN216" s="158"/>
      <c r="BO216" s="158"/>
      <c r="BP216" s="158"/>
      <c r="BQ216" s="158"/>
      <c r="BR216" s="158"/>
      <c r="BS216" s="158"/>
      <c r="BT216" s="158"/>
      <c r="BU216" s="158"/>
      <c r="BV216" s="165"/>
      <c r="BW216" s="165"/>
      <c r="BX216" s="165"/>
      <c r="BY216" s="165"/>
      <c r="BZ216" s="165"/>
      <c r="CA216" s="165"/>
    </row>
    <row r="217" spans="1:79" s="78" customFormat="1" ht="12.75" x14ac:dyDescent="0.2">
      <c r="A217" s="76"/>
      <c r="B217" s="76"/>
      <c r="C217" s="454"/>
      <c r="D217" s="1055"/>
      <c r="E217" s="459"/>
      <c r="F217" s="446" t="s">
        <v>35</v>
      </c>
      <c r="G217" s="111">
        <v>8</v>
      </c>
      <c r="H217" s="111">
        <f>SUM(H214:H216)</f>
        <v>0</v>
      </c>
      <c r="I217" s="76"/>
      <c r="J217" s="463"/>
      <c r="K217" s="806"/>
      <c r="L217" s="806"/>
      <c r="M217" s="146"/>
      <c r="N217" s="868"/>
      <c r="O217" s="868"/>
      <c r="P217" s="868"/>
      <c r="Q217" s="868"/>
      <c r="R217" s="868"/>
      <c r="S217" s="868"/>
      <c r="T217" s="868"/>
      <c r="U217" s="868"/>
      <c r="V217" s="868"/>
      <c r="W217" s="868"/>
      <c r="X217" s="868"/>
      <c r="Y217" s="868"/>
      <c r="Z217" s="868"/>
      <c r="AA217" s="868"/>
      <c r="AB217" s="868"/>
      <c r="AC217" s="868"/>
      <c r="AD217" s="868"/>
      <c r="AE217" s="868"/>
      <c r="AF217" s="868"/>
      <c r="AG217" s="868"/>
      <c r="AH217" s="868"/>
      <c r="AI217" s="868"/>
      <c r="AJ217" s="868"/>
      <c r="AK217" s="868"/>
      <c r="AL217" s="868"/>
      <c r="AM217" s="868"/>
      <c r="AN217" s="868"/>
      <c r="AO217" s="868"/>
      <c r="AP217" s="868"/>
      <c r="AQ217" s="868"/>
      <c r="AR217" s="868"/>
      <c r="AS217" s="868"/>
      <c r="AT217" s="868"/>
      <c r="AU217" s="868"/>
      <c r="AV217" s="868"/>
      <c r="AW217" s="868"/>
      <c r="AX217" s="868"/>
      <c r="AY217" s="868"/>
      <c r="AZ217" s="868"/>
      <c r="BA217" s="868"/>
      <c r="BB217" s="868"/>
      <c r="BC217" s="868"/>
      <c r="BD217" s="868"/>
      <c r="BE217" s="868"/>
      <c r="BF217" s="868"/>
      <c r="BG217" s="868"/>
      <c r="BH217" s="868"/>
      <c r="BI217" s="868"/>
      <c r="BJ217" s="868"/>
      <c r="BK217" s="809"/>
      <c r="BL217" s="158"/>
      <c r="BM217" s="158"/>
      <c r="BN217" s="158"/>
      <c r="BO217" s="158"/>
      <c r="BP217" s="158"/>
      <c r="BQ217" s="158"/>
      <c r="BR217" s="158"/>
      <c r="BS217" s="158"/>
      <c r="BT217" s="158"/>
      <c r="BU217" s="158"/>
      <c r="BV217" s="165"/>
      <c r="BW217" s="165"/>
      <c r="BX217" s="165"/>
      <c r="BY217" s="165"/>
      <c r="BZ217" s="165"/>
      <c r="CA217" s="165"/>
    </row>
    <row r="218" spans="1:79" s="78" customFormat="1" ht="18.75" x14ac:dyDescent="0.2">
      <c r="A218" s="76"/>
      <c r="B218" s="76"/>
      <c r="C218" s="454"/>
      <c r="D218" s="1068"/>
      <c r="E218" s="459"/>
      <c r="F218" s="459"/>
      <c r="G218" s="119"/>
      <c r="H218" s="119"/>
      <c r="I218" s="76"/>
      <c r="J218" s="463"/>
      <c r="K218" s="806"/>
      <c r="L218" s="806"/>
      <c r="M218" s="146"/>
      <c r="N218" s="868"/>
      <c r="O218" s="868"/>
      <c r="P218" s="868"/>
      <c r="Q218" s="868"/>
      <c r="R218" s="868"/>
      <c r="S218" s="868"/>
      <c r="T218" s="868"/>
      <c r="U218" s="868"/>
      <c r="V218" s="868"/>
      <c r="W218" s="868"/>
      <c r="X218" s="868"/>
      <c r="Y218" s="868"/>
      <c r="Z218" s="868"/>
      <c r="AA218" s="868"/>
      <c r="AB218" s="868"/>
      <c r="AC218" s="868"/>
      <c r="AD218" s="868"/>
      <c r="AE218" s="868"/>
      <c r="AF218" s="868"/>
      <c r="AG218" s="868"/>
      <c r="AH218" s="868"/>
      <c r="AI218" s="868"/>
      <c r="AJ218" s="868"/>
      <c r="AK218" s="868"/>
      <c r="AL218" s="868"/>
      <c r="AM218" s="868"/>
      <c r="AN218" s="868"/>
      <c r="AO218" s="868"/>
      <c r="AP218" s="868"/>
      <c r="AQ218" s="868"/>
      <c r="AR218" s="868"/>
      <c r="AS218" s="868"/>
      <c r="AT218" s="868"/>
      <c r="AU218" s="868"/>
      <c r="AV218" s="868"/>
      <c r="AW218" s="868"/>
      <c r="AX218" s="868"/>
      <c r="AY218" s="868"/>
      <c r="AZ218" s="868"/>
      <c r="BA218" s="868"/>
      <c r="BB218" s="868"/>
      <c r="BC218" s="868"/>
      <c r="BD218" s="868"/>
      <c r="BE218" s="868"/>
      <c r="BF218" s="868"/>
      <c r="BG218" s="868"/>
      <c r="BH218" s="868"/>
      <c r="BI218" s="868"/>
      <c r="BJ218" s="868"/>
      <c r="BK218" s="809"/>
      <c r="BL218" s="158"/>
      <c r="BM218" s="158"/>
      <c r="BN218" s="158"/>
      <c r="BO218" s="158"/>
      <c r="BP218" s="158"/>
      <c r="BQ218" s="158"/>
      <c r="BR218" s="158"/>
      <c r="BS218" s="158"/>
      <c r="BT218" s="158"/>
      <c r="BU218" s="158"/>
      <c r="BV218" s="165"/>
      <c r="BW218" s="165"/>
      <c r="BX218" s="165"/>
      <c r="BY218" s="165"/>
      <c r="BZ218" s="165"/>
      <c r="CA218" s="165"/>
    </row>
    <row r="219" spans="1:79" s="78" customFormat="1" ht="18.75" x14ac:dyDescent="0.2">
      <c r="A219" s="76"/>
      <c r="B219" s="76"/>
      <c r="C219" s="454"/>
      <c r="D219" s="1069" t="s">
        <v>857</v>
      </c>
      <c r="E219" s="459"/>
      <c r="F219" s="459"/>
      <c r="G219" s="119"/>
      <c r="H219" s="119"/>
      <c r="I219" s="76"/>
      <c r="J219" s="463"/>
      <c r="K219" s="806"/>
      <c r="L219" s="806"/>
      <c r="M219" s="146"/>
      <c r="N219" s="868"/>
      <c r="O219" s="868"/>
      <c r="P219" s="868"/>
      <c r="Q219" s="868"/>
      <c r="R219" s="868"/>
      <c r="S219" s="868"/>
      <c r="T219" s="868"/>
      <c r="U219" s="868"/>
      <c r="V219" s="868"/>
      <c r="W219" s="868"/>
      <c r="X219" s="868"/>
      <c r="Y219" s="868"/>
      <c r="Z219" s="868"/>
      <c r="AA219" s="868"/>
      <c r="AB219" s="868"/>
      <c r="AC219" s="868"/>
      <c r="AD219" s="868"/>
      <c r="AE219" s="868"/>
      <c r="AF219" s="868"/>
      <c r="AG219" s="868"/>
      <c r="AH219" s="868"/>
      <c r="AI219" s="868"/>
      <c r="AJ219" s="868"/>
      <c r="AK219" s="868"/>
      <c r="AL219" s="868"/>
      <c r="AM219" s="868"/>
      <c r="AN219" s="868"/>
      <c r="AO219" s="868"/>
      <c r="AP219" s="868"/>
      <c r="AQ219" s="868"/>
      <c r="AR219" s="868"/>
      <c r="AS219" s="868"/>
      <c r="AT219" s="868"/>
      <c r="AU219" s="868"/>
      <c r="AV219" s="868"/>
      <c r="AW219" s="868"/>
      <c r="AX219" s="868"/>
      <c r="AY219" s="868"/>
      <c r="AZ219" s="868"/>
      <c r="BA219" s="868"/>
      <c r="BB219" s="868"/>
      <c r="BC219" s="868"/>
      <c r="BD219" s="868"/>
      <c r="BE219" s="868"/>
      <c r="BF219" s="868"/>
      <c r="BG219" s="868"/>
      <c r="BH219" s="868"/>
      <c r="BI219" s="868"/>
      <c r="BJ219" s="868"/>
      <c r="BK219" s="809"/>
      <c r="BL219" s="158"/>
      <c r="BM219" s="158"/>
      <c r="BN219" s="158"/>
      <c r="BO219" s="158"/>
      <c r="BP219" s="158"/>
      <c r="BQ219" s="158"/>
      <c r="BR219" s="158"/>
      <c r="BS219" s="158"/>
      <c r="BT219" s="158"/>
      <c r="BU219" s="158"/>
      <c r="BV219" s="165"/>
      <c r="BW219" s="165"/>
      <c r="BX219" s="165"/>
      <c r="BY219" s="165"/>
      <c r="BZ219" s="165"/>
      <c r="CA219" s="165"/>
    </row>
    <row r="220" spans="1:79" s="78" customFormat="1" ht="18.75" x14ac:dyDescent="0.2">
      <c r="A220" s="76"/>
      <c r="B220" s="76"/>
      <c r="C220" s="454"/>
      <c r="D220" s="1068"/>
      <c r="E220" s="459"/>
      <c r="F220" s="459"/>
      <c r="G220" s="119"/>
      <c r="H220" s="119"/>
      <c r="I220" s="76"/>
      <c r="J220" s="463"/>
      <c r="K220" s="806"/>
      <c r="L220" s="806"/>
      <c r="M220" s="146"/>
      <c r="N220" s="868"/>
      <c r="O220" s="868"/>
      <c r="P220" s="868"/>
      <c r="Q220" s="868"/>
      <c r="R220" s="868"/>
      <c r="S220" s="868"/>
      <c r="T220" s="868"/>
      <c r="U220" s="868"/>
      <c r="V220" s="868"/>
      <c r="W220" s="868"/>
      <c r="X220" s="868"/>
      <c r="Y220" s="868"/>
      <c r="Z220" s="868"/>
      <c r="AA220" s="868"/>
      <c r="AB220" s="868"/>
      <c r="AC220" s="868"/>
      <c r="AD220" s="868"/>
      <c r="AE220" s="868"/>
      <c r="AF220" s="868"/>
      <c r="AG220" s="868"/>
      <c r="AH220" s="868"/>
      <c r="AI220" s="868"/>
      <c r="AJ220" s="868"/>
      <c r="AK220" s="868"/>
      <c r="AL220" s="868"/>
      <c r="AM220" s="868"/>
      <c r="AN220" s="868"/>
      <c r="AO220" s="868"/>
      <c r="AP220" s="868"/>
      <c r="AQ220" s="868"/>
      <c r="AR220" s="868"/>
      <c r="AS220" s="868"/>
      <c r="AT220" s="868"/>
      <c r="AU220" s="868"/>
      <c r="AV220" s="868"/>
      <c r="AW220" s="868"/>
      <c r="AX220" s="868"/>
      <c r="AY220" s="868"/>
      <c r="AZ220" s="868"/>
      <c r="BA220" s="868"/>
      <c r="BB220" s="868"/>
      <c r="BC220" s="868"/>
      <c r="BD220" s="868"/>
      <c r="BE220" s="868"/>
      <c r="BF220" s="868"/>
      <c r="BG220" s="868"/>
      <c r="BH220" s="868"/>
      <c r="BI220" s="868"/>
      <c r="BJ220" s="868"/>
      <c r="BK220" s="809"/>
      <c r="BL220" s="158"/>
      <c r="BM220" s="158"/>
      <c r="BN220" s="158"/>
      <c r="BO220" s="158"/>
      <c r="BP220" s="158"/>
      <c r="BQ220" s="158"/>
      <c r="BR220" s="158"/>
      <c r="BS220" s="158"/>
      <c r="BT220" s="158"/>
      <c r="BU220" s="158"/>
      <c r="BV220" s="165"/>
      <c r="BW220" s="165"/>
      <c r="BX220" s="165"/>
      <c r="BY220" s="165"/>
      <c r="BZ220" s="165"/>
      <c r="CA220" s="165"/>
    </row>
    <row r="221" spans="1:79" s="78" customFormat="1" ht="21" x14ac:dyDescent="0.2">
      <c r="A221" s="76"/>
      <c r="B221" s="76"/>
      <c r="C221" s="454"/>
      <c r="D221" s="1070" t="s">
        <v>856</v>
      </c>
      <c r="E221" s="459"/>
      <c r="F221" s="459"/>
      <c r="G221" s="119"/>
      <c r="H221" s="119"/>
      <c r="I221" s="76"/>
      <c r="J221" s="463"/>
      <c r="K221" s="806"/>
      <c r="L221" s="806"/>
      <c r="M221" s="146"/>
      <c r="N221" s="868"/>
      <c r="O221" s="868"/>
      <c r="P221" s="868"/>
      <c r="Q221" s="868"/>
      <c r="R221" s="868"/>
      <c r="S221" s="868"/>
      <c r="T221" s="868"/>
      <c r="U221" s="868"/>
      <c r="V221" s="868"/>
      <c r="W221" s="868"/>
      <c r="X221" s="868"/>
      <c r="Y221" s="868"/>
      <c r="Z221" s="868"/>
      <c r="AA221" s="868"/>
      <c r="AB221" s="868"/>
      <c r="AC221" s="868"/>
      <c r="AD221" s="868"/>
      <c r="AE221" s="868"/>
      <c r="AF221" s="868"/>
      <c r="AG221" s="868"/>
      <c r="AH221" s="868"/>
      <c r="AI221" s="868"/>
      <c r="AJ221" s="868"/>
      <c r="AK221" s="868"/>
      <c r="AL221" s="868"/>
      <c r="AM221" s="868"/>
      <c r="AN221" s="868"/>
      <c r="AO221" s="868"/>
      <c r="AP221" s="868"/>
      <c r="AQ221" s="868"/>
      <c r="AR221" s="868"/>
      <c r="AS221" s="868"/>
      <c r="AT221" s="868"/>
      <c r="AU221" s="868"/>
      <c r="AV221" s="868"/>
      <c r="AW221" s="868"/>
      <c r="AX221" s="868"/>
      <c r="AY221" s="868"/>
      <c r="AZ221" s="868"/>
      <c r="BA221" s="868"/>
      <c r="BB221" s="868"/>
      <c r="BC221" s="868"/>
      <c r="BD221" s="868"/>
      <c r="BE221" s="868"/>
      <c r="BF221" s="868"/>
      <c r="BG221" s="868"/>
      <c r="BH221" s="868"/>
      <c r="BI221" s="868"/>
      <c r="BJ221" s="868"/>
      <c r="BK221" s="809"/>
      <c r="BL221" s="158"/>
      <c r="BM221" s="158"/>
      <c r="BN221" s="158"/>
      <c r="BO221" s="158"/>
      <c r="BP221" s="158"/>
      <c r="BQ221" s="158"/>
      <c r="BR221" s="158"/>
      <c r="BS221" s="158"/>
      <c r="BT221" s="158"/>
      <c r="BU221" s="158"/>
      <c r="BV221" s="165"/>
      <c r="BW221" s="165"/>
      <c r="BX221" s="165"/>
      <c r="BY221" s="165"/>
      <c r="BZ221" s="165"/>
      <c r="CA221" s="165"/>
    </row>
    <row r="222" spans="1:79" s="78" customFormat="1" ht="18.75" x14ac:dyDescent="0.2">
      <c r="A222" s="76"/>
      <c r="B222" s="76"/>
      <c r="C222" s="454"/>
      <c r="D222" s="1068"/>
      <c r="E222" s="459"/>
      <c r="F222" s="459"/>
      <c r="G222" s="119"/>
      <c r="H222" s="119"/>
      <c r="I222" s="76"/>
      <c r="J222" s="463"/>
      <c r="K222" s="806"/>
      <c r="L222" s="806"/>
      <c r="M222" s="146"/>
      <c r="N222" s="868"/>
      <c r="O222" s="868"/>
      <c r="P222" s="868"/>
      <c r="Q222" s="868"/>
      <c r="R222" s="868"/>
      <c r="S222" s="868"/>
      <c r="T222" s="868"/>
      <c r="U222" s="868"/>
      <c r="V222" s="868"/>
      <c r="W222" s="868"/>
      <c r="X222" s="868"/>
      <c r="Y222" s="868"/>
      <c r="Z222" s="868"/>
      <c r="AA222" s="868"/>
      <c r="AB222" s="868"/>
      <c r="AC222" s="868"/>
      <c r="AD222" s="868"/>
      <c r="AE222" s="868"/>
      <c r="AF222" s="868"/>
      <c r="AG222" s="868"/>
      <c r="AH222" s="868"/>
      <c r="AI222" s="868"/>
      <c r="AJ222" s="868"/>
      <c r="AK222" s="868"/>
      <c r="AL222" s="868"/>
      <c r="AM222" s="868"/>
      <c r="AN222" s="868"/>
      <c r="AO222" s="868"/>
      <c r="AP222" s="868"/>
      <c r="AQ222" s="868"/>
      <c r="AR222" s="868"/>
      <c r="AS222" s="868"/>
      <c r="AT222" s="868"/>
      <c r="AU222" s="868"/>
      <c r="AV222" s="868"/>
      <c r="AW222" s="868"/>
      <c r="AX222" s="868"/>
      <c r="AY222" s="868"/>
      <c r="AZ222" s="868"/>
      <c r="BA222" s="868"/>
      <c r="BB222" s="868"/>
      <c r="BC222" s="868"/>
      <c r="BD222" s="868"/>
      <c r="BE222" s="868"/>
      <c r="BF222" s="868"/>
      <c r="BG222" s="868"/>
      <c r="BH222" s="868"/>
      <c r="BI222" s="868"/>
      <c r="BJ222" s="868"/>
      <c r="BK222" s="809"/>
      <c r="BL222" s="158"/>
      <c r="BM222" s="158"/>
      <c r="BN222" s="158"/>
      <c r="BO222" s="158"/>
      <c r="BP222" s="158"/>
      <c r="BQ222" s="158"/>
      <c r="BR222" s="158"/>
      <c r="BS222" s="158"/>
      <c r="BT222" s="158"/>
      <c r="BU222" s="158"/>
      <c r="BV222" s="165"/>
      <c r="BW222" s="165"/>
      <c r="BX222" s="165"/>
      <c r="BY222" s="165"/>
      <c r="BZ222" s="165"/>
      <c r="CA222" s="165"/>
    </row>
    <row r="223" spans="1:79" s="78" customFormat="1" ht="18.75" x14ac:dyDescent="0.2">
      <c r="A223" s="76"/>
      <c r="B223" s="76"/>
      <c r="C223" s="454"/>
      <c r="D223" s="1068"/>
      <c r="E223" s="459"/>
      <c r="F223" s="459"/>
      <c r="G223" s="119"/>
      <c r="H223" s="119"/>
      <c r="I223" s="76"/>
      <c r="J223" s="463"/>
      <c r="K223" s="806"/>
      <c r="L223" s="806"/>
      <c r="M223" s="146"/>
      <c r="N223" s="868"/>
      <c r="O223" s="868"/>
      <c r="P223" s="868"/>
      <c r="Q223" s="868"/>
      <c r="R223" s="868"/>
      <c r="S223" s="868"/>
      <c r="T223" s="868"/>
      <c r="U223" s="868"/>
      <c r="V223" s="868"/>
      <c r="W223" s="868"/>
      <c r="X223" s="868"/>
      <c r="Y223" s="868"/>
      <c r="Z223" s="868"/>
      <c r="AA223" s="868"/>
      <c r="AB223" s="868"/>
      <c r="AC223" s="868"/>
      <c r="AD223" s="868"/>
      <c r="AE223" s="868"/>
      <c r="AF223" s="868"/>
      <c r="AG223" s="868"/>
      <c r="AH223" s="868"/>
      <c r="AI223" s="868"/>
      <c r="AJ223" s="868"/>
      <c r="AK223" s="868"/>
      <c r="AL223" s="868"/>
      <c r="AM223" s="868"/>
      <c r="AN223" s="868"/>
      <c r="AO223" s="868"/>
      <c r="AP223" s="868"/>
      <c r="AQ223" s="868"/>
      <c r="AR223" s="868"/>
      <c r="AS223" s="868"/>
      <c r="AT223" s="868"/>
      <c r="AU223" s="868"/>
      <c r="AV223" s="868"/>
      <c r="AW223" s="868"/>
      <c r="AX223" s="868"/>
      <c r="AY223" s="868"/>
      <c r="AZ223" s="868"/>
      <c r="BA223" s="868"/>
      <c r="BB223" s="868"/>
      <c r="BC223" s="868"/>
      <c r="BD223" s="868"/>
      <c r="BE223" s="868"/>
      <c r="BF223" s="868"/>
      <c r="BG223" s="868"/>
      <c r="BH223" s="868"/>
      <c r="BI223" s="868"/>
      <c r="BJ223" s="868"/>
      <c r="BK223" s="809"/>
      <c r="BL223" s="158"/>
      <c r="BM223" s="158"/>
      <c r="BN223" s="158"/>
      <c r="BO223" s="158"/>
      <c r="BP223" s="158"/>
      <c r="BQ223" s="158"/>
      <c r="BR223" s="158"/>
      <c r="BS223" s="158"/>
      <c r="BT223" s="158"/>
      <c r="BU223" s="158"/>
      <c r="BV223" s="165"/>
      <c r="BW223" s="165"/>
      <c r="BX223" s="165"/>
      <c r="BY223" s="165"/>
      <c r="BZ223" s="165"/>
      <c r="CA223" s="165"/>
    </row>
    <row r="224" spans="1:79" s="78" customFormat="1" ht="18.75" x14ac:dyDescent="0.2">
      <c r="A224" s="76"/>
      <c r="B224" s="76"/>
      <c r="C224" s="454"/>
      <c r="D224" s="1068"/>
      <c r="E224" s="459"/>
      <c r="F224" s="459"/>
      <c r="G224" s="119"/>
      <c r="H224" s="119"/>
      <c r="I224" s="76"/>
      <c r="J224" s="463"/>
      <c r="K224" s="806"/>
      <c r="L224" s="806"/>
      <c r="M224" s="146"/>
      <c r="N224" s="868"/>
      <c r="O224" s="868"/>
      <c r="P224" s="868"/>
      <c r="Q224" s="868"/>
      <c r="R224" s="868"/>
      <c r="S224" s="868"/>
      <c r="T224" s="868"/>
      <c r="U224" s="868"/>
      <c r="V224" s="868"/>
      <c r="W224" s="868"/>
      <c r="X224" s="868"/>
      <c r="Y224" s="868"/>
      <c r="Z224" s="868"/>
      <c r="AA224" s="868"/>
      <c r="AB224" s="868"/>
      <c r="AC224" s="868"/>
      <c r="AD224" s="868"/>
      <c r="AE224" s="868"/>
      <c r="AF224" s="868"/>
      <c r="AG224" s="868"/>
      <c r="AH224" s="868"/>
      <c r="AI224" s="868"/>
      <c r="AJ224" s="868"/>
      <c r="AK224" s="868"/>
      <c r="AL224" s="868"/>
      <c r="AM224" s="868"/>
      <c r="AN224" s="868"/>
      <c r="AO224" s="868"/>
      <c r="AP224" s="868"/>
      <c r="AQ224" s="868"/>
      <c r="AR224" s="868"/>
      <c r="AS224" s="868"/>
      <c r="AT224" s="868"/>
      <c r="AU224" s="868"/>
      <c r="AV224" s="868"/>
      <c r="AW224" s="868"/>
      <c r="AX224" s="868"/>
      <c r="AY224" s="868"/>
      <c r="AZ224" s="868"/>
      <c r="BA224" s="868"/>
      <c r="BB224" s="868"/>
      <c r="BC224" s="868"/>
      <c r="BD224" s="868"/>
      <c r="BE224" s="868"/>
      <c r="BF224" s="868"/>
      <c r="BG224" s="868"/>
      <c r="BH224" s="868"/>
      <c r="BI224" s="868"/>
      <c r="BJ224" s="868"/>
      <c r="BK224" s="809"/>
      <c r="BL224" s="158"/>
      <c r="BM224" s="158"/>
      <c r="BN224" s="158"/>
      <c r="BO224" s="158"/>
      <c r="BP224" s="158"/>
      <c r="BQ224" s="158"/>
      <c r="BR224" s="158"/>
      <c r="BS224" s="158"/>
      <c r="BT224" s="158"/>
      <c r="BU224" s="158"/>
      <c r="BV224" s="165"/>
      <c r="BW224" s="165"/>
      <c r="BX224" s="165"/>
      <c r="BY224" s="165"/>
      <c r="BZ224" s="165"/>
      <c r="CA224" s="165"/>
    </row>
    <row r="225" spans="1:79" s="78" customFormat="1" ht="12.75" x14ac:dyDescent="0.2">
      <c r="A225" s="76"/>
      <c r="B225" s="76"/>
      <c r="C225" s="454"/>
      <c r="D225" s="1055"/>
      <c r="E225" s="459"/>
      <c r="F225" s="459"/>
      <c r="G225" s="119"/>
      <c r="H225" s="119"/>
      <c r="I225" s="76"/>
      <c r="J225" s="463"/>
      <c r="K225" s="806"/>
      <c r="L225" s="806"/>
      <c r="M225" s="146"/>
      <c r="N225" s="868"/>
      <c r="O225" s="868"/>
      <c r="P225" s="868"/>
      <c r="Q225" s="868"/>
      <c r="R225" s="868"/>
      <c r="S225" s="868"/>
      <c r="T225" s="868"/>
      <c r="U225" s="868"/>
      <c r="V225" s="868"/>
      <c r="W225" s="868"/>
      <c r="X225" s="868"/>
      <c r="Y225" s="868"/>
      <c r="Z225" s="868"/>
      <c r="AA225" s="868"/>
      <c r="AB225" s="868"/>
      <c r="AC225" s="868"/>
      <c r="AD225" s="868"/>
      <c r="AE225" s="868"/>
      <c r="AF225" s="868"/>
      <c r="AG225" s="868"/>
      <c r="AH225" s="868"/>
      <c r="AI225" s="868"/>
      <c r="AJ225" s="868"/>
      <c r="AK225" s="868"/>
      <c r="AL225" s="868"/>
      <c r="AM225" s="868"/>
      <c r="AN225" s="868"/>
      <c r="AO225" s="868"/>
      <c r="AP225" s="868"/>
      <c r="AQ225" s="868"/>
      <c r="AR225" s="868"/>
      <c r="AS225" s="868"/>
      <c r="AT225" s="868"/>
      <c r="AU225" s="868"/>
      <c r="AV225" s="868"/>
      <c r="AW225" s="868"/>
      <c r="AX225" s="868"/>
      <c r="AY225" s="868"/>
      <c r="AZ225" s="868"/>
      <c r="BA225" s="868"/>
      <c r="BB225" s="868"/>
      <c r="BC225" s="868"/>
      <c r="BD225" s="868"/>
      <c r="BE225" s="868"/>
      <c r="BF225" s="868"/>
      <c r="BG225" s="868"/>
      <c r="BH225" s="868"/>
      <c r="BI225" s="868"/>
      <c r="BJ225" s="868"/>
      <c r="BK225" s="809"/>
      <c r="BL225" s="158"/>
      <c r="BM225" s="158"/>
      <c r="BN225" s="158"/>
      <c r="BO225" s="158"/>
      <c r="BP225" s="158"/>
      <c r="BQ225" s="158"/>
      <c r="BR225" s="158"/>
      <c r="BS225" s="158"/>
      <c r="BT225" s="158"/>
      <c r="BU225" s="158"/>
      <c r="BV225" s="165"/>
      <c r="BW225" s="165"/>
      <c r="BX225" s="165"/>
      <c r="BY225" s="165"/>
      <c r="BZ225" s="165"/>
      <c r="CA225" s="165"/>
    </row>
    <row r="226" spans="1:79" s="78" customFormat="1" ht="12.75" x14ac:dyDescent="0.2">
      <c r="A226" s="76"/>
      <c r="B226" s="76"/>
      <c r="C226" s="454"/>
      <c r="D226" s="1055"/>
      <c r="E226" s="459"/>
      <c r="F226" s="459"/>
      <c r="G226" s="119"/>
      <c r="H226" s="119"/>
      <c r="I226" s="76"/>
      <c r="J226" s="463"/>
      <c r="K226" s="806"/>
      <c r="L226" s="806"/>
      <c r="M226" s="146"/>
      <c r="N226" s="868"/>
      <c r="O226" s="868"/>
      <c r="P226" s="868"/>
      <c r="Q226" s="868"/>
      <c r="R226" s="868"/>
      <c r="S226" s="868"/>
      <c r="T226" s="868"/>
      <c r="U226" s="868"/>
      <c r="V226" s="868"/>
      <c r="W226" s="868"/>
      <c r="X226" s="868"/>
      <c r="Y226" s="868"/>
      <c r="Z226" s="868"/>
      <c r="AA226" s="868"/>
      <c r="AB226" s="868"/>
      <c r="AC226" s="868"/>
      <c r="AD226" s="868"/>
      <c r="AE226" s="868"/>
      <c r="AF226" s="868"/>
      <c r="AG226" s="868"/>
      <c r="AH226" s="868"/>
      <c r="AI226" s="868"/>
      <c r="AJ226" s="868"/>
      <c r="AK226" s="868"/>
      <c r="AL226" s="868"/>
      <c r="AM226" s="868"/>
      <c r="AN226" s="868"/>
      <c r="AO226" s="868"/>
      <c r="AP226" s="868"/>
      <c r="AQ226" s="868"/>
      <c r="AR226" s="868"/>
      <c r="AS226" s="868"/>
      <c r="AT226" s="868"/>
      <c r="AU226" s="868"/>
      <c r="AV226" s="868"/>
      <c r="AW226" s="868"/>
      <c r="AX226" s="868"/>
      <c r="AY226" s="868"/>
      <c r="AZ226" s="868"/>
      <c r="BA226" s="868"/>
      <c r="BB226" s="868"/>
      <c r="BC226" s="868"/>
      <c r="BD226" s="868"/>
      <c r="BE226" s="868"/>
      <c r="BF226" s="868"/>
      <c r="BG226" s="868"/>
      <c r="BH226" s="868"/>
      <c r="BI226" s="868"/>
      <c r="BJ226" s="868"/>
      <c r="BK226" s="809"/>
      <c r="BL226" s="158"/>
      <c r="BM226" s="158"/>
      <c r="BN226" s="158"/>
      <c r="BO226" s="158"/>
      <c r="BP226" s="158"/>
      <c r="BQ226" s="158"/>
      <c r="BR226" s="158"/>
      <c r="BS226" s="158"/>
      <c r="BT226" s="158"/>
      <c r="BU226" s="158"/>
      <c r="BV226" s="165"/>
      <c r="BW226" s="165"/>
      <c r="BX226" s="165"/>
      <c r="BY226" s="165"/>
      <c r="BZ226" s="165"/>
      <c r="CA226" s="165"/>
    </row>
    <row r="227" spans="1:79" s="78" customFormat="1" ht="12.75" x14ac:dyDescent="0.2">
      <c r="A227" s="76"/>
      <c r="B227" s="76"/>
      <c r="C227" s="454"/>
      <c r="D227" s="1055"/>
      <c r="E227" s="459"/>
      <c r="F227" s="459"/>
      <c r="G227" s="119"/>
      <c r="H227" s="119"/>
      <c r="I227" s="76"/>
      <c r="J227" s="463"/>
      <c r="K227" s="806"/>
      <c r="L227" s="806"/>
      <c r="M227" s="146"/>
      <c r="N227" s="868"/>
      <c r="O227" s="868"/>
      <c r="P227" s="868"/>
      <c r="Q227" s="868"/>
      <c r="R227" s="868"/>
      <c r="S227" s="868"/>
      <c r="T227" s="868"/>
      <c r="U227" s="868"/>
      <c r="V227" s="868"/>
      <c r="W227" s="868"/>
      <c r="X227" s="868"/>
      <c r="Y227" s="868"/>
      <c r="Z227" s="868"/>
      <c r="AA227" s="868"/>
      <c r="AB227" s="868"/>
      <c r="AC227" s="868"/>
      <c r="AD227" s="868"/>
      <c r="AE227" s="868"/>
      <c r="AF227" s="868"/>
      <c r="AG227" s="868"/>
      <c r="AH227" s="868"/>
      <c r="AI227" s="868"/>
      <c r="AJ227" s="868"/>
      <c r="AK227" s="868"/>
      <c r="AL227" s="868"/>
      <c r="AM227" s="868"/>
      <c r="AN227" s="868"/>
      <c r="AO227" s="868"/>
      <c r="AP227" s="868"/>
      <c r="AQ227" s="868"/>
      <c r="AR227" s="868"/>
      <c r="AS227" s="868"/>
      <c r="AT227" s="868"/>
      <c r="AU227" s="868"/>
      <c r="AV227" s="868"/>
      <c r="AW227" s="868"/>
      <c r="AX227" s="868"/>
      <c r="AY227" s="868"/>
      <c r="AZ227" s="868"/>
      <c r="BA227" s="868"/>
      <c r="BB227" s="868"/>
      <c r="BC227" s="868"/>
      <c r="BD227" s="868"/>
      <c r="BE227" s="868"/>
      <c r="BF227" s="868"/>
      <c r="BG227" s="868"/>
      <c r="BH227" s="868"/>
      <c r="BI227" s="868"/>
      <c r="BJ227" s="868"/>
      <c r="BK227" s="809"/>
      <c r="BL227" s="158"/>
      <c r="BM227" s="158"/>
      <c r="BN227" s="158"/>
      <c r="BO227" s="158"/>
      <c r="BP227" s="158"/>
      <c r="BQ227" s="158"/>
      <c r="BR227" s="158"/>
      <c r="BS227" s="158"/>
      <c r="BT227" s="158"/>
      <c r="BU227" s="158"/>
      <c r="BV227" s="165"/>
      <c r="BW227" s="165"/>
      <c r="BX227" s="165"/>
      <c r="BY227" s="165"/>
      <c r="BZ227" s="165"/>
      <c r="CA227" s="165"/>
    </row>
    <row r="228" spans="1:79" s="78" customFormat="1" ht="12.75" x14ac:dyDescent="0.2">
      <c r="A228" s="76"/>
      <c r="B228" s="76"/>
      <c r="C228" s="454"/>
      <c r="D228" s="1055"/>
      <c r="E228" s="459"/>
      <c r="F228" s="459"/>
      <c r="G228" s="119"/>
      <c r="H228" s="119"/>
      <c r="I228" s="76"/>
      <c r="J228" s="463"/>
      <c r="K228" s="806"/>
      <c r="L228" s="806"/>
      <c r="M228" s="146"/>
      <c r="N228" s="868"/>
      <c r="O228" s="868"/>
      <c r="P228" s="868"/>
      <c r="Q228" s="868"/>
      <c r="R228" s="868"/>
      <c r="S228" s="868"/>
      <c r="T228" s="868"/>
      <c r="U228" s="868"/>
      <c r="V228" s="868"/>
      <c r="W228" s="868"/>
      <c r="X228" s="868"/>
      <c r="Y228" s="868"/>
      <c r="Z228" s="868"/>
      <c r="AA228" s="868"/>
      <c r="AB228" s="868"/>
      <c r="AC228" s="868"/>
      <c r="AD228" s="868"/>
      <c r="AE228" s="868"/>
      <c r="AF228" s="868"/>
      <c r="AG228" s="868"/>
      <c r="AH228" s="868"/>
      <c r="AI228" s="868"/>
      <c r="AJ228" s="868"/>
      <c r="AK228" s="868"/>
      <c r="AL228" s="868"/>
      <c r="AM228" s="868"/>
      <c r="AN228" s="868"/>
      <c r="AO228" s="868"/>
      <c r="AP228" s="868"/>
      <c r="AQ228" s="868"/>
      <c r="AR228" s="868"/>
      <c r="AS228" s="868"/>
      <c r="AT228" s="868"/>
      <c r="AU228" s="868"/>
      <c r="AV228" s="868"/>
      <c r="AW228" s="868"/>
      <c r="AX228" s="868"/>
      <c r="AY228" s="868"/>
      <c r="AZ228" s="868"/>
      <c r="BA228" s="868"/>
      <c r="BB228" s="868"/>
      <c r="BC228" s="868"/>
      <c r="BD228" s="868"/>
      <c r="BE228" s="868"/>
      <c r="BF228" s="868"/>
      <c r="BG228" s="868"/>
      <c r="BH228" s="868"/>
      <c r="BI228" s="868"/>
      <c r="BJ228" s="868"/>
      <c r="BK228" s="809"/>
      <c r="BL228" s="158"/>
      <c r="BM228" s="158"/>
      <c r="BN228" s="158"/>
      <c r="BO228" s="158"/>
      <c r="BP228" s="158"/>
      <c r="BQ228" s="158"/>
      <c r="BR228" s="158"/>
      <c r="BS228" s="158"/>
      <c r="BT228" s="158"/>
      <c r="BU228" s="158"/>
      <c r="BV228" s="165"/>
      <c r="BW228" s="165"/>
      <c r="BX228" s="165"/>
      <c r="BY228" s="165"/>
      <c r="BZ228" s="165"/>
      <c r="CA228" s="165"/>
    </row>
    <row r="229" spans="1:79" s="78" customFormat="1" ht="12.75" x14ac:dyDescent="0.2">
      <c r="A229" s="76"/>
      <c r="B229" s="76"/>
      <c r="C229" s="454"/>
      <c r="D229" s="1055"/>
      <c r="E229" s="459"/>
      <c r="F229" s="459"/>
      <c r="G229" s="119"/>
      <c r="H229" s="119"/>
      <c r="I229" s="76"/>
      <c r="J229" s="463"/>
      <c r="K229" s="806"/>
      <c r="L229" s="806"/>
      <c r="M229" s="146"/>
      <c r="N229" s="868"/>
      <c r="O229" s="868"/>
      <c r="P229" s="868"/>
      <c r="Q229" s="868"/>
      <c r="R229" s="868"/>
      <c r="S229" s="868"/>
      <c r="T229" s="868"/>
      <c r="U229" s="868"/>
      <c r="V229" s="868"/>
      <c r="W229" s="868"/>
      <c r="X229" s="868"/>
      <c r="Y229" s="868"/>
      <c r="Z229" s="868"/>
      <c r="AA229" s="868"/>
      <c r="AB229" s="868"/>
      <c r="AC229" s="868"/>
      <c r="AD229" s="868"/>
      <c r="AE229" s="868"/>
      <c r="AF229" s="868"/>
      <c r="AG229" s="868"/>
      <c r="AH229" s="868"/>
      <c r="AI229" s="868"/>
      <c r="AJ229" s="868"/>
      <c r="AK229" s="868"/>
      <c r="AL229" s="868"/>
      <c r="AM229" s="868"/>
      <c r="AN229" s="868"/>
      <c r="AO229" s="868"/>
      <c r="AP229" s="868"/>
      <c r="AQ229" s="868"/>
      <c r="AR229" s="868"/>
      <c r="AS229" s="868"/>
      <c r="AT229" s="868"/>
      <c r="AU229" s="868"/>
      <c r="AV229" s="868"/>
      <c r="AW229" s="868"/>
      <c r="AX229" s="868"/>
      <c r="AY229" s="868"/>
      <c r="AZ229" s="868"/>
      <c r="BA229" s="868"/>
      <c r="BB229" s="868"/>
      <c r="BC229" s="868"/>
      <c r="BD229" s="868"/>
      <c r="BE229" s="868"/>
      <c r="BF229" s="868"/>
      <c r="BG229" s="868"/>
      <c r="BH229" s="868"/>
      <c r="BI229" s="868"/>
      <c r="BJ229" s="868"/>
      <c r="BK229" s="809"/>
      <c r="BL229" s="158"/>
      <c r="BM229" s="158"/>
      <c r="BN229" s="158"/>
      <c r="BO229" s="158"/>
      <c r="BP229" s="158"/>
      <c r="BQ229" s="158"/>
      <c r="BR229" s="158"/>
      <c r="BS229" s="158"/>
      <c r="BT229" s="158"/>
      <c r="BU229" s="158"/>
      <c r="BV229" s="165"/>
      <c r="BW229" s="165"/>
      <c r="BX229" s="165"/>
      <c r="BY229" s="165"/>
      <c r="BZ229" s="165"/>
      <c r="CA229" s="165"/>
    </row>
    <row r="230" spans="1:79" s="78" customFormat="1" ht="12.75" x14ac:dyDescent="0.2">
      <c r="A230" s="76"/>
      <c r="B230" s="76"/>
      <c r="C230" s="454"/>
      <c r="D230" s="1055"/>
      <c r="E230" s="459"/>
      <c r="F230" s="459"/>
      <c r="G230" s="119"/>
      <c r="H230" s="119"/>
      <c r="I230" s="76"/>
      <c r="J230" s="463"/>
      <c r="K230" s="806"/>
      <c r="L230" s="806"/>
      <c r="M230" s="146"/>
      <c r="N230" s="868"/>
      <c r="O230" s="868"/>
      <c r="P230" s="868"/>
      <c r="Q230" s="868"/>
      <c r="R230" s="868"/>
      <c r="S230" s="868"/>
      <c r="T230" s="868"/>
      <c r="U230" s="868"/>
      <c r="V230" s="868"/>
      <c r="W230" s="868"/>
      <c r="X230" s="868"/>
      <c r="Y230" s="868"/>
      <c r="Z230" s="868"/>
      <c r="AA230" s="868"/>
      <c r="AB230" s="868"/>
      <c r="AC230" s="868"/>
      <c r="AD230" s="868"/>
      <c r="AE230" s="868"/>
      <c r="AF230" s="868"/>
      <c r="AG230" s="868"/>
      <c r="AH230" s="868"/>
      <c r="AI230" s="868"/>
      <c r="AJ230" s="868"/>
      <c r="AK230" s="868"/>
      <c r="AL230" s="868"/>
      <c r="AM230" s="868"/>
      <c r="AN230" s="868"/>
      <c r="AO230" s="868"/>
      <c r="AP230" s="868"/>
      <c r="AQ230" s="868"/>
      <c r="AR230" s="868"/>
      <c r="AS230" s="868"/>
      <c r="AT230" s="868"/>
      <c r="AU230" s="868"/>
      <c r="AV230" s="868"/>
      <c r="AW230" s="868"/>
      <c r="AX230" s="868"/>
      <c r="AY230" s="868"/>
      <c r="AZ230" s="868"/>
      <c r="BA230" s="868"/>
      <c r="BB230" s="868"/>
      <c r="BC230" s="868"/>
      <c r="BD230" s="868"/>
      <c r="BE230" s="868"/>
      <c r="BF230" s="868"/>
      <c r="BG230" s="868"/>
      <c r="BH230" s="868"/>
      <c r="BI230" s="868"/>
      <c r="BJ230" s="868"/>
      <c r="BK230" s="809"/>
      <c r="BL230" s="158"/>
      <c r="BM230" s="158"/>
      <c r="BN230" s="158"/>
      <c r="BO230" s="158"/>
      <c r="BP230" s="158"/>
      <c r="BQ230" s="158"/>
      <c r="BR230" s="158"/>
      <c r="BS230" s="158"/>
      <c r="BT230" s="158"/>
      <c r="BU230" s="158"/>
      <c r="BV230" s="165"/>
      <c r="BW230" s="165"/>
      <c r="BX230" s="165"/>
      <c r="BY230" s="165"/>
      <c r="BZ230" s="165"/>
      <c r="CA230" s="165"/>
    </row>
    <row r="231" spans="1:79" s="78" customFormat="1" ht="12.75" x14ac:dyDescent="0.2">
      <c r="A231" s="76"/>
      <c r="B231" s="76"/>
      <c r="C231" s="454"/>
      <c r="D231" s="1055"/>
      <c r="E231" s="459"/>
      <c r="F231" s="459"/>
      <c r="G231" s="119"/>
      <c r="H231" s="119"/>
      <c r="I231" s="76"/>
      <c r="J231" s="463"/>
      <c r="K231" s="806"/>
      <c r="L231" s="806"/>
      <c r="M231" s="146"/>
      <c r="N231" s="868"/>
      <c r="O231" s="868"/>
      <c r="P231" s="868"/>
      <c r="Q231" s="868"/>
      <c r="R231" s="868"/>
      <c r="S231" s="868"/>
      <c r="T231" s="868"/>
      <c r="U231" s="868"/>
      <c r="V231" s="868"/>
      <c r="W231" s="868"/>
      <c r="X231" s="868"/>
      <c r="Y231" s="868"/>
      <c r="Z231" s="868"/>
      <c r="AA231" s="868"/>
      <c r="AB231" s="868"/>
      <c r="AC231" s="868"/>
      <c r="AD231" s="868"/>
      <c r="AE231" s="868"/>
      <c r="AF231" s="868"/>
      <c r="AG231" s="868"/>
      <c r="AH231" s="868"/>
      <c r="AI231" s="868"/>
      <c r="AJ231" s="868"/>
      <c r="AK231" s="868"/>
      <c r="AL231" s="868"/>
      <c r="AM231" s="868"/>
      <c r="AN231" s="868"/>
      <c r="AO231" s="868"/>
      <c r="AP231" s="868"/>
      <c r="AQ231" s="868"/>
      <c r="AR231" s="868"/>
      <c r="AS231" s="868"/>
      <c r="AT231" s="868"/>
      <c r="AU231" s="868"/>
      <c r="AV231" s="868"/>
      <c r="AW231" s="868"/>
      <c r="AX231" s="868"/>
      <c r="AY231" s="868"/>
      <c r="AZ231" s="868"/>
      <c r="BA231" s="868"/>
      <c r="BB231" s="868"/>
      <c r="BC231" s="868"/>
      <c r="BD231" s="868"/>
      <c r="BE231" s="868"/>
      <c r="BF231" s="868"/>
      <c r="BG231" s="868"/>
      <c r="BH231" s="868"/>
      <c r="BI231" s="868"/>
      <c r="BJ231" s="868"/>
      <c r="BK231" s="809"/>
      <c r="BL231" s="158"/>
      <c r="BM231" s="158"/>
      <c r="BN231" s="158"/>
      <c r="BO231" s="158"/>
      <c r="BP231" s="158"/>
      <c r="BQ231" s="158"/>
      <c r="BR231" s="158"/>
      <c r="BS231" s="158"/>
      <c r="BT231" s="158"/>
      <c r="BU231" s="158"/>
      <c r="BV231" s="165"/>
      <c r="BW231" s="165"/>
      <c r="BX231" s="165"/>
      <c r="BY231" s="165"/>
      <c r="BZ231" s="165"/>
      <c r="CA231" s="165"/>
    </row>
    <row r="232" spans="1:79" s="78" customFormat="1" ht="12.75" x14ac:dyDescent="0.2">
      <c r="A232" s="76"/>
      <c r="B232" s="76"/>
      <c r="C232" s="454"/>
      <c r="D232" s="1055"/>
      <c r="E232" s="459"/>
      <c r="F232" s="459"/>
      <c r="G232" s="119"/>
      <c r="H232" s="119"/>
      <c r="I232" s="76"/>
      <c r="J232" s="463"/>
      <c r="K232" s="806"/>
      <c r="L232" s="806"/>
      <c r="M232" s="146"/>
      <c r="N232" s="868"/>
      <c r="O232" s="868"/>
      <c r="P232" s="868"/>
      <c r="Q232" s="868"/>
      <c r="R232" s="868"/>
      <c r="S232" s="868"/>
      <c r="T232" s="868"/>
      <c r="U232" s="868"/>
      <c r="V232" s="868"/>
      <c r="W232" s="868"/>
      <c r="X232" s="868"/>
      <c r="Y232" s="868"/>
      <c r="Z232" s="868"/>
      <c r="AA232" s="868"/>
      <c r="AB232" s="868"/>
      <c r="AC232" s="868"/>
      <c r="AD232" s="868"/>
      <c r="AE232" s="868"/>
      <c r="AF232" s="868"/>
      <c r="AG232" s="868"/>
      <c r="AH232" s="868"/>
      <c r="AI232" s="868"/>
      <c r="AJ232" s="868"/>
      <c r="AK232" s="868"/>
      <c r="AL232" s="868"/>
      <c r="AM232" s="868"/>
      <c r="AN232" s="868"/>
      <c r="AO232" s="868"/>
      <c r="AP232" s="868"/>
      <c r="AQ232" s="868"/>
      <c r="AR232" s="868"/>
      <c r="AS232" s="868"/>
      <c r="AT232" s="868"/>
      <c r="AU232" s="868"/>
      <c r="AV232" s="868"/>
      <c r="AW232" s="868"/>
      <c r="AX232" s="868"/>
      <c r="AY232" s="868"/>
      <c r="AZ232" s="868"/>
      <c r="BA232" s="868"/>
      <c r="BB232" s="868"/>
      <c r="BC232" s="868"/>
      <c r="BD232" s="868"/>
      <c r="BE232" s="868"/>
      <c r="BF232" s="868"/>
      <c r="BG232" s="868"/>
      <c r="BH232" s="868"/>
      <c r="BI232" s="868"/>
      <c r="BJ232" s="868"/>
      <c r="BK232" s="809"/>
      <c r="BL232" s="158"/>
      <c r="BM232" s="158"/>
      <c r="BN232" s="158"/>
      <c r="BO232" s="158"/>
      <c r="BP232" s="158"/>
      <c r="BQ232" s="158"/>
      <c r="BR232" s="158"/>
      <c r="BS232" s="158"/>
      <c r="BT232" s="158"/>
      <c r="BU232" s="158"/>
      <c r="BV232" s="165"/>
      <c r="BW232" s="165"/>
      <c r="BX232" s="165"/>
      <c r="BY232" s="165"/>
      <c r="BZ232" s="165"/>
      <c r="CA232" s="165"/>
    </row>
    <row r="233" spans="1:79" s="78" customFormat="1" ht="12.75" x14ac:dyDescent="0.2">
      <c r="A233" s="76"/>
      <c r="B233" s="76"/>
      <c r="C233" s="454"/>
      <c r="D233" s="1055"/>
      <c r="E233" s="459"/>
      <c r="F233" s="459"/>
      <c r="G233" s="119"/>
      <c r="H233" s="119"/>
      <c r="I233" s="76"/>
      <c r="J233" s="463"/>
      <c r="K233" s="806"/>
      <c r="L233" s="806"/>
      <c r="M233" s="146"/>
      <c r="N233" s="868"/>
      <c r="O233" s="868"/>
      <c r="P233" s="868"/>
      <c r="Q233" s="868"/>
      <c r="R233" s="868"/>
      <c r="S233" s="868"/>
      <c r="T233" s="868"/>
      <c r="U233" s="868"/>
      <c r="V233" s="868"/>
      <c r="W233" s="868"/>
      <c r="X233" s="868"/>
      <c r="Y233" s="868"/>
      <c r="Z233" s="868"/>
      <c r="AA233" s="868"/>
      <c r="AB233" s="868"/>
      <c r="AC233" s="868"/>
      <c r="AD233" s="868"/>
      <c r="AE233" s="868"/>
      <c r="AF233" s="868"/>
      <c r="AG233" s="868"/>
      <c r="AH233" s="868"/>
      <c r="AI233" s="868"/>
      <c r="AJ233" s="868"/>
      <c r="AK233" s="868"/>
      <c r="AL233" s="868"/>
      <c r="AM233" s="868"/>
      <c r="AN233" s="868"/>
      <c r="AO233" s="868"/>
      <c r="AP233" s="868"/>
      <c r="AQ233" s="868"/>
      <c r="AR233" s="868"/>
      <c r="AS233" s="868"/>
      <c r="AT233" s="868"/>
      <c r="AU233" s="868"/>
      <c r="AV233" s="868"/>
      <c r="AW233" s="868"/>
      <c r="AX233" s="868"/>
      <c r="AY233" s="868"/>
      <c r="AZ233" s="868"/>
      <c r="BA233" s="868"/>
      <c r="BB233" s="868"/>
      <c r="BC233" s="868"/>
      <c r="BD233" s="868"/>
      <c r="BE233" s="868"/>
      <c r="BF233" s="868"/>
      <c r="BG233" s="868"/>
      <c r="BH233" s="868"/>
      <c r="BI233" s="868"/>
      <c r="BJ233" s="868"/>
      <c r="BK233" s="809"/>
      <c r="BL233" s="158"/>
      <c r="BM233" s="158"/>
      <c r="BN233" s="158"/>
      <c r="BO233" s="158"/>
      <c r="BP233" s="158"/>
      <c r="BQ233" s="158"/>
      <c r="BR233" s="158"/>
      <c r="BS233" s="158"/>
      <c r="BT233" s="158"/>
      <c r="BU233" s="158"/>
      <c r="BV233" s="165"/>
      <c r="BW233" s="165"/>
      <c r="BX233" s="165"/>
      <c r="BY233" s="165"/>
      <c r="BZ233" s="165"/>
      <c r="CA233" s="165"/>
    </row>
    <row r="234" spans="1:79" s="78" customFormat="1" ht="12.75" x14ac:dyDescent="0.2">
      <c r="A234" s="76"/>
      <c r="B234" s="76"/>
      <c r="C234" s="454"/>
      <c r="D234" s="1055"/>
      <c r="E234" s="459"/>
      <c r="F234" s="459"/>
      <c r="G234" s="119"/>
      <c r="H234" s="119"/>
      <c r="I234" s="76"/>
      <c r="J234" s="463"/>
      <c r="K234" s="806"/>
      <c r="L234" s="806"/>
      <c r="M234" s="146"/>
      <c r="N234" s="868"/>
      <c r="O234" s="868"/>
      <c r="P234" s="868"/>
      <c r="Q234" s="868"/>
      <c r="R234" s="868"/>
      <c r="S234" s="868"/>
      <c r="T234" s="868"/>
      <c r="U234" s="868"/>
      <c r="V234" s="868"/>
      <c r="W234" s="868"/>
      <c r="X234" s="868"/>
      <c r="Y234" s="868"/>
      <c r="Z234" s="868"/>
      <c r="AA234" s="868"/>
      <c r="AB234" s="868"/>
      <c r="AC234" s="868"/>
      <c r="AD234" s="868"/>
      <c r="AE234" s="868"/>
      <c r="AF234" s="868"/>
      <c r="AG234" s="868"/>
      <c r="AH234" s="868"/>
      <c r="AI234" s="868"/>
      <c r="AJ234" s="868"/>
      <c r="AK234" s="868"/>
      <c r="AL234" s="868"/>
      <c r="AM234" s="868"/>
      <c r="AN234" s="868"/>
      <c r="AO234" s="868"/>
      <c r="AP234" s="868"/>
      <c r="AQ234" s="868"/>
      <c r="AR234" s="868"/>
      <c r="AS234" s="868"/>
      <c r="AT234" s="868"/>
      <c r="AU234" s="868"/>
      <c r="AV234" s="868"/>
      <c r="AW234" s="868"/>
      <c r="AX234" s="868"/>
      <c r="AY234" s="868"/>
      <c r="AZ234" s="868"/>
      <c r="BA234" s="868"/>
      <c r="BB234" s="868"/>
      <c r="BC234" s="868"/>
      <c r="BD234" s="868"/>
      <c r="BE234" s="868"/>
      <c r="BF234" s="868"/>
      <c r="BG234" s="868"/>
      <c r="BH234" s="868"/>
      <c r="BI234" s="868"/>
      <c r="BJ234" s="868"/>
      <c r="BK234" s="809"/>
      <c r="BL234" s="158"/>
      <c r="BM234" s="158"/>
      <c r="BN234" s="158"/>
      <c r="BO234" s="158"/>
      <c r="BP234" s="158"/>
      <c r="BQ234" s="158"/>
      <c r="BR234" s="158"/>
      <c r="BS234" s="158"/>
      <c r="BT234" s="158"/>
      <c r="BU234" s="158"/>
      <c r="BV234" s="165"/>
      <c r="BW234" s="165"/>
      <c r="BX234" s="165"/>
      <c r="BY234" s="165"/>
      <c r="BZ234" s="165"/>
      <c r="CA234" s="165"/>
    </row>
    <row r="235" spans="1:79" s="78" customFormat="1" ht="12.75" x14ac:dyDescent="0.2">
      <c r="A235" s="76"/>
      <c r="B235" s="76"/>
      <c r="C235" s="454"/>
      <c r="D235" s="1055"/>
      <c r="E235" s="459"/>
      <c r="F235" s="459"/>
      <c r="G235" s="119"/>
      <c r="H235" s="119"/>
      <c r="I235" s="76"/>
      <c r="J235" s="463"/>
      <c r="K235" s="806"/>
      <c r="L235" s="806"/>
      <c r="M235" s="146"/>
      <c r="N235" s="868"/>
      <c r="O235" s="868"/>
      <c r="P235" s="868"/>
      <c r="Q235" s="868"/>
      <c r="R235" s="868"/>
      <c r="S235" s="868"/>
      <c r="T235" s="868"/>
      <c r="U235" s="868"/>
      <c r="V235" s="868"/>
      <c r="W235" s="868"/>
      <c r="X235" s="868"/>
      <c r="Y235" s="868"/>
      <c r="Z235" s="868"/>
      <c r="AA235" s="868"/>
      <c r="AB235" s="868"/>
      <c r="AC235" s="868"/>
      <c r="AD235" s="868"/>
      <c r="AE235" s="868"/>
      <c r="AF235" s="868"/>
      <c r="AG235" s="868"/>
      <c r="AH235" s="868"/>
      <c r="AI235" s="868"/>
      <c r="AJ235" s="868"/>
      <c r="AK235" s="868"/>
      <c r="AL235" s="868"/>
      <c r="AM235" s="868"/>
      <c r="AN235" s="868"/>
      <c r="AO235" s="868"/>
      <c r="AP235" s="868"/>
      <c r="AQ235" s="868"/>
      <c r="AR235" s="868"/>
      <c r="AS235" s="868"/>
      <c r="AT235" s="868"/>
      <c r="AU235" s="868"/>
      <c r="AV235" s="868"/>
      <c r="AW235" s="868"/>
      <c r="AX235" s="868"/>
      <c r="AY235" s="868"/>
      <c r="AZ235" s="868"/>
      <c r="BA235" s="868"/>
      <c r="BB235" s="868"/>
      <c r="BC235" s="868"/>
      <c r="BD235" s="868"/>
      <c r="BE235" s="868"/>
      <c r="BF235" s="868"/>
      <c r="BG235" s="868"/>
      <c r="BH235" s="868"/>
      <c r="BI235" s="868"/>
      <c r="BJ235" s="868"/>
      <c r="BK235" s="809"/>
      <c r="BL235" s="158"/>
      <c r="BM235" s="158"/>
      <c r="BN235" s="158"/>
      <c r="BO235" s="158"/>
      <c r="BP235" s="158"/>
      <c r="BQ235" s="158"/>
      <c r="BR235" s="158"/>
      <c r="BS235" s="158"/>
      <c r="BT235" s="158"/>
      <c r="BU235" s="158"/>
      <c r="BV235" s="165"/>
      <c r="BW235" s="165"/>
      <c r="BX235" s="165"/>
      <c r="BY235" s="165"/>
      <c r="BZ235" s="165"/>
      <c r="CA235" s="165"/>
    </row>
    <row r="236" spans="1:79" s="78" customFormat="1" ht="12.75" x14ac:dyDescent="0.2">
      <c r="A236" s="76"/>
      <c r="B236" s="76"/>
      <c r="C236" s="454"/>
      <c r="D236" s="1055"/>
      <c r="E236" s="459"/>
      <c r="F236" s="459"/>
      <c r="G236" s="119"/>
      <c r="H236" s="119"/>
      <c r="I236" s="76"/>
      <c r="J236" s="463"/>
      <c r="K236" s="806"/>
      <c r="L236" s="806"/>
      <c r="M236" s="146"/>
      <c r="N236" s="868"/>
      <c r="O236" s="868"/>
      <c r="P236" s="868"/>
      <c r="Q236" s="868"/>
      <c r="R236" s="868"/>
      <c r="S236" s="868"/>
      <c r="T236" s="868"/>
      <c r="U236" s="868"/>
      <c r="V236" s="868"/>
      <c r="W236" s="868"/>
      <c r="X236" s="868"/>
      <c r="Y236" s="868"/>
      <c r="Z236" s="868"/>
      <c r="AA236" s="868"/>
      <c r="AB236" s="868"/>
      <c r="AC236" s="868"/>
      <c r="AD236" s="868"/>
      <c r="AE236" s="868"/>
      <c r="AF236" s="868"/>
      <c r="AG236" s="868"/>
      <c r="AH236" s="868"/>
      <c r="AI236" s="868"/>
      <c r="AJ236" s="868"/>
      <c r="AK236" s="868"/>
      <c r="AL236" s="868"/>
      <c r="AM236" s="868"/>
      <c r="AN236" s="868"/>
      <c r="AO236" s="868"/>
      <c r="AP236" s="868"/>
      <c r="AQ236" s="868"/>
      <c r="AR236" s="868"/>
      <c r="AS236" s="868"/>
      <c r="AT236" s="868"/>
      <c r="AU236" s="868"/>
      <c r="AV236" s="868"/>
      <c r="AW236" s="868"/>
      <c r="AX236" s="868"/>
      <c r="AY236" s="868"/>
      <c r="AZ236" s="868"/>
      <c r="BA236" s="868"/>
      <c r="BB236" s="868"/>
      <c r="BC236" s="868"/>
      <c r="BD236" s="868"/>
      <c r="BE236" s="868"/>
      <c r="BF236" s="868"/>
      <c r="BG236" s="868"/>
      <c r="BH236" s="868"/>
      <c r="BI236" s="868"/>
      <c r="BJ236" s="868"/>
      <c r="BK236" s="809"/>
      <c r="BL236" s="158"/>
      <c r="BM236" s="158"/>
      <c r="BN236" s="158"/>
      <c r="BO236" s="158"/>
      <c r="BP236" s="158"/>
      <c r="BQ236" s="158"/>
      <c r="BR236" s="158"/>
      <c r="BS236" s="158"/>
      <c r="BT236" s="158"/>
      <c r="BU236" s="158"/>
      <c r="BV236" s="165"/>
      <c r="BW236" s="165"/>
      <c r="BX236" s="165"/>
      <c r="BY236" s="165"/>
      <c r="BZ236" s="165"/>
      <c r="CA236" s="165"/>
    </row>
    <row r="237" spans="1:79" s="78" customFormat="1" ht="12.75" x14ac:dyDescent="0.2">
      <c r="A237" s="76"/>
      <c r="B237" s="76"/>
      <c r="C237" s="454"/>
      <c r="D237" s="1055"/>
      <c r="E237" s="459"/>
      <c r="F237" s="459"/>
      <c r="G237" s="119"/>
      <c r="H237" s="119"/>
      <c r="I237" s="76"/>
      <c r="J237" s="463"/>
      <c r="K237" s="806"/>
      <c r="L237" s="806"/>
      <c r="M237" s="146"/>
      <c r="N237" s="868"/>
      <c r="O237" s="868"/>
      <c r="P237" s="868"/>
      <c r="Q237" s="868"/>
      <c r="R237" s="868"/>
      <c r="S237" s="868"/>
      <c r="T237" s="868"/>
      <c r="U237" s="868"/>
      <c r="V237" s="868"/>
      <c r="W237" s="868"/>
      <c r="X237" s="868"/>
      <c r="Y237" s="868"/>
      <c r="Z237" s="868"/>
      <c r="AA237" s="868"/>
      <c r="AB237" s="868"/>
      <c r="AC237" s="868"/>
      <c r="AD237" s="868"/>
      <c r="AE237" s="868"/>
      <c r="AF237" s="868"/>
      <c r="AG237" s="868"/>
      <c r="AH237" s="868"/>
      <c r="AI237" s="868"/>
      <c r="AJ237" s="868"/>
      <c r="AK237" s="868"/>
      <c r="AL237" s="868"/>
      <c r="AM237" s="868"/>
      <c r="AN237" s="868"/>
      <c r="AO237" s="868"/>
      <c r="AP237" s="868"/>
      <c r="AQ237" s="868"/>
      <c r="AR237" s="868"/>
      <c r="AS237" s="868"/>
      <c r="AT237" s="868"/>
      <c r="AU237" s="868"/>
      <c r="AV237" s="868"/>
      <c r="AW237" s="868"/>
      <c r="AX237" s="868"/>
      <c r="AY237" s="868"/>
      <c r="AZ237" s="868"/>
      <c r="BA237" s="868"/>
      <c r="BB237" s="868"/>
      <c r="BC237" s="868"/>
      <c r="BD237" s="868"/>
      <c r="BE237" s="868"/>
      <c r="BF237" s="868"/>
      <c r="BG237" s="868"/>
      <c r="BH237" s="868"/>
      <c r="BI237" s="868"/>
      <c r="BJ237" s="868"/>
      <c r="BK237" s="809"/>
      <c r="BL237" s="158"/>
      <c r="BM237" s="158"/>
      <c r="BN237" s="158"/>
      <c r="BO237" s="158"/>
      <c r="BP237" s="158"/>
      <c r="BQ237" s="158"/>
      <c r="BR237" s="158"/>
      <c r="BS237" s="158"/>
      <c r="BT237" s="158"/>
      <c r="BU237" s="158"/>
      <c r="BV237" s="165"/>
      <c r="BW237" s="165"/>
      <c r="BX237" s="165"/>
      <c r="BY237" s="165"/>
      <c r="BZ237" s="165"/>
      <c r="CA237" s="165"/>
    </row>
    <row r="238" spans="1:79" s="78" customFormat="1" ht="12.75" x14ac:dyDescent="0.2">
      <c r="A238" s="76"/>
      <c r="B238" s="76"/>
      <c r="C238" s="454"/>
      <c r="D238" s="1055"/>
      <c r="E238" s="459"/>
      <c r="F238" s="459"/>
      <c r="G238" s="119"/>
      <c r="H238" s="119"/>
      <c r="I238" s="76"/>
      <c r="J238" s="463"/>
      <c r="K238" s="806"/>
      <c r="L238" s="806"/>
      <c r="M238" s="146"/>
      <c r="N238" s="868"/>
      <c r="O238" s="868"/>
      <c r="P238" s="868"/>
      <c r="Q238" s="868"/>
      <c r="R238" s="868"/>
      <c r="S238" s="868"/>
      <c r="T238" s="868"/>
      <c r="U238" s="868"/>
      <c r="V238" s="868"/>
      <c r="W238" s="868"/>
      <c r="X238" s="868"/>
      <c r="Y238" s="868"/>
      <c r="Z238" s="868"/>
      <c r="AA238" s="868"/>
      <c r="AB238" s="868"/>
      <c r="AC238" s="868"/>
      <c r="AD238" s="868"/>
      <c r="AE238" s="868"/>
      <c r="AF238" s="868"/>
      <c r="AG238" s="868"/>
      <c r="AH238" s="868"/>
      <c r="AI238" s="868"/>
      <c r="AJ238" s="868"/>
      <c r="AK238" s="868"/>
      <c r="AL238" s="868"/>
      <c r="AM238" s="868"/>
      <c r="AN238" s="868"/>
      <c r="AO238" s="868"/>
      <c r="AP238" s="868"/>
      <c r="AQ238" s="868"/>
      <c r="AR238" s="868"/>
      <c r="AS238" s="868"/>
      <c r="AT238" s="868"/>
      <c r="AU238" s="868"/>
      <c r="AV238" s="868"/>
      <c r="AW238" s="868"/>
      <c r="AX238" s="868"/>
      <c r="AY238" s="868"/>
      <c r="AZ238" s="868"/>
      <c r="BA238" s="868"/>
      <c r="BB238" s="868"/>
      <c r="BC238" s="868"/>
      <c r="BD238" s="868"/>
      <c r="BE238" s="868"/>
      <c r="BF238" s="868"/>
      <c r="BG238" s="868"/>
      <c r="BH238" s="868"/>
      <c r="BI238" s="868"/>
      <c r="BJ238" s="868"/>
      <c r="BK238" s="809"/>
      <c r="BL238" s="158"/>
      <c r="BM238" s="158"/>
      <c r="BN238" s="158"/>
      <c r="BO238" s="158"/>
      <c r="BP238" s="158"/>
      <c r="BQ238" s="158"/>
      <c r="BR238" s="158"/>
      <c r="BS238" s="158"/>
      <c r="BT238" s="158"/>
      <c r="BU238" s="158"/>
      <c r="BV238" s="165"/>
      <c r="BW238" s="165"/>
      <c r="BX238" s="165"/>
      <c r="BY238" s="165"/>
      <c r="BZ238" s="165"/>
      <c r="CA238" s="165"/>
    </row>
    <row r="239" spans="1:79" s="78" customFormat="1" ht="12.75" x14ac:dyDescent="0.2">
      <c r="A239" s="76"/>
      <c r="B239" s="76"/>
      <c r="C239" s="454"/>
      <c r="D239" s="1055"/>
      <c r="E239" s="459"/>
      <c r="F239" s="459"/>
      <c r="G239" s="119"/>
      <c r="H239" s="119"/>
      <c r="I239" s="76"/>
      <c r="J239" s="463"/>
      <c r="K239" s="806"/>
      <c r="L239" s="806"/>
      <c r="M239" s="146"/>
      <c r="N239" s="868"/>
      <c r="O239" s="868"/>
      <c r="P239" s="868"/>
      <c r="Q239" s="868"/>
      <c r="R239" s="868"/>
      <c r="S239" s="868"/>
      <c r="T239" s="868"/>
      <c r="U239" s="868"/>
      <c r="V239" s="868"/>
      <c r="W239" s="868"/>
      <c r="X239" s="868"/>
      <c r="Y239" s="868"/>
      <c r="Z239" s="868"/>
      <c r="AA239" s="868"/>
      <c r="AB239" s="868"/>
      <c r="AC239" s="868"/>
      <c r="AD239" s="868"/>
      <c r="AE239" s="868"/>
      <c r="AF239" s="868"/>
      <c r="AG239" s="868"/>
      <c r="AH239" s="868"/>
      <c r="AI239" s="868"/>
      <c r="AJ239" s="868"/>
      <c r="AK239" s="868"/>
      <c r="AL239" s="868"/>
      <c r="AM239" s="868"/>
      <c r="AN239" s="868"/>
      <c r="AO239" s="868"/>
      <c r="AP239" s="868"/>
      <c r="AQ239" s="868"/>
      <c r="AR239" s="868"/>
      <c r="AS239" s="868"/>
      <c r="AT239" s="868"/>
      <c r="AU239" s="868"/>
      <c r="AV239" s="868"/>
      <c r="AW239" s="868"/>
      <c r="AX239" s="868"/>
      <c r="AY239" s="868"/>
      <c r="AZ239" s="868"/>
      <c r="BA239" s="868"/>
      <c r="BB239" s="868"/>
      <c r="BC239" s="868"/>
      <c r="BD239" s="868"/>
      <c r="BE239" s="868"/>
      <c r="BF239" s="868"/>
      <c r="BG239" s="868"/>
      <c r="BH239" s="868"/>
      <c r="BI239" s="868"/>
      <c r="BJ239" s="868"/>
      <c r="BK239" s="809"/>
      <c r="BL239" s="158"/>
      <c r="BM239" s="158"/>
      <c r="BN239" s="158"/>
      <c r="BO239" s="158"/>
      <c r="BP239" s="158"/>
      <c r="BQ239" s="158"/>
      <c r="BR239" s="158"/>
      <c r="BS239" s="158"/>
      <c r="BT239" s="158"/>
      <c r="BU239" s="158"/>
      <c r="BV239" s="165"/>
      <c r="BW239" s="165"/>
      <c r="BX239" s="165"/>
      <c r="BY239" s="165"/>
      <c r="BZ239" s="165"/>
      <c r="CA239" s="165"/>
    </row>
    <row r="240" spans="1:79" s="78" customFormat="1" ht="12.75" x14ac:dyDescent="0.2">
      <c r="A240" s="76"/>
      <c r="B240" s="76"/>
      <c r="C240" s="454"/>
      <c r="D240" s="1055"/>
      <c r="E240" s="459"/>
      <c r="F240" s="459"/>
      <c r="G240" s="119"/>
      <c r="H240" s="119"/>
      <c r="I240" s="76"/>
      <c r="J240" s="463"/>
      <c r="K240" s="806"/>
      <c r="L240" s="806"/>
      <c r="M240" s="146"/>
      <c r="N240" s="868"/>
      <c r="O240" s="868"/>
      <c r="P240" s="868"/>
      <c r="Q240" s="868"/>
      <c r="R240" s="868"/>
      <c r="S240" s="868"/>
      <c r="T240" s="868"/>
      <c r="U240" s="868"/>
      <c r="V240" s="868"/>
      <c r="W240" s="868"/>
      <c r="X240" s="868"/>
      <c r="Y240" s="868"/>
      <c r="Z240" s="868"/>
      <c r="AA240" s="868"/>
      <c r="AB240" s="868"/>
      <c r="AC240" s="868"/>
      <c r="AD240" s="868"/>
      <c r="AE240" s="868"/>
      <c r="AF240" s="868"/>
      <c r="AG240" s="868"/>
      <c r="AH240" s="868"/>
      <c r="AI240" s="868"/>
      <c r="AJ240" s="868"/>
      <c r="AK240" s="868"/>
      <c r="AL240" s="868"/>
      <c r="AM240" s="868"/>
      <c r="AN240" s="868"/>
      <c r="AO240" s="868"/>
      <c r="AP240" s="868"/>
      <c r="AQ240" s="868"/>
      <c r="AR240" s="868"/>
      <c r="AS240" s="868"/>
      <c r="AT240" s="868"/>
      <c r="AU240" s="868"/>
      <c r="AV240" s="868"/>
      <c r="AW240" s="868"/>
      <c r="AX240" s="868"/>
      <c r="AY240" s="868"/>
      <c r="AZ240" s="868"/>
      <c r="BA240" s="868"/>
      <c r="BB240" s="868"/>
      <c r="BC240" s="868"/>
      <c r="BD240" s="868"/>
      <c r="BE240" s="868"/>
      <c r="BF240" s="868"/>
      <c r="BG240" s="868"/>
      <c r="BH240" s="868"/>
      <c r="BI240" s="868"/>
      <c r="BJ240" s="868"/>
      <c r="BK240" s="809"/>
      <c r="BL240" s="158"/>
      <c r="BM240" s="158"/>
      <c r="BN240" s="158"/>
      <c r="BO240" s="158"/>
      <c r="BP240" s="158"/>
      <c r="BQ240" s="158"/>
      <c r="BR240" s="158"/>
      <c r="BS240" s="158"/>
      <c r="BT240" s="158"/>
      <c r="BU240" s="158"/>
      <c r="BV240" s="165"/>
      <c r="BW240" s="165"/>
      <c r="BX240" s="165"/>
      <c r="BY240" s="165"/>
      <c r="BZ240" s="165"/>
      <c r="CA240" s="165"/>
    </row>
    <row r="241" spans="1:79" s="78" customFormat="1" ht="12.75" x14ac:dyDescent="0.2">
      <c r="A241" s="76"/>
      <c r="B241" s="76"/>
      <c r="C241" s="454"/>
      <c r="D241" s="1055"/>
      <c r="E241" s="459"/>
      <c r="F241" s="459"/>
      <c r="G241" s="119"/>
      <c r="H241" s="119"/>
      <c r="I241" s="76"/>
      <c r="J241" s="463"/>
      <c r="K241" s="806"/>
      <c r="L241" s="806"/>
      <c r="M241" s="146"/>
      <c r="N241" s="868"/>
      <c r="O241" s="868"/>
      <c r="P241" s="868"/>
      <c r="Q241" s="868"/>
      <c r="R241" s="868"/>
      <c r="S241" s="868"/>
      <c r="T241" s="868"/>
      <c r="U241" s="868"/>
      <c r="V241" s="868"/>
      <c r="W241" s="868"/>
      <c r="X241" s="868"/>
      <c r="Y241" s="868"/>
      <c r="Z241" s="868"/>
      <c r="AA241" s="868"/>
      <c r="AB241" s="868"/>
      <c r="AC241" s="868"/>
      <c r="AD241" s="868"/>
      <c r="AE241" s="868"/>
      <c r="AF241" s="868"/>
      <c r="AG241" s="868"/>
      <c r="AH241" s="868"/>
      <c r="AI241" s="868"/>
      <c r="AJ241" s="868"/>
      <c r="AK241" s="868"/>
      <c r="AL241" s="868"/>
      <c r="AM241" s="868"/>
      <c r="AN241" s="868"/>
      <c r="AO241" s="868"/>
      <c r="AP241" s="868"/>
      <c r="AQ241" s="868"/>
      <c r="AR241" s="868"/>
      <c r="AS241" s="868"/>
      <c r="AT241" s="868"/>
      <c r="AU241" s="868"/>
      <c r="AV241" s="868"/>
      <c r="AW241" s="868"/>
      <c r="AX241" s="868"/>
      <c r="AY241" s="868"/>
      <c r="AZ241" s="868"/>
      <c r="BA241" s="868"/>
      <c r="BB241" s="868"/>
      <c r="BC241" s="868"/>
      <c r="BD241" s="868"/>
      <c r="BE241" s="868"/>
      <c r="BF241" s="868"/>
      <c r="BG241" s="868"/>
      <c r="BH241" s="868"/>
      <c r="BI241" s="868"/>
      <c r="BJ241" s="868"/>
      <c r="BK241" s="809"/>
      <c r="BL241" s="158"/>
      <c r="BM241" s="158"/>
      <c r="BN241" s="158"/>
      <c r="BO241" s="158"/>
      <c r="BP241" s="158"/>
      <c r="BQ241" s="158"/>
      <c r="BR241" s="158"/>
      <c r="BS241" s="158"/>
      <c r="BT241" s="158"/>
      <c r="BU241" s="158"/>
      <c r="BV241" s="165"/>
      <c r="BW241" s="165"/>
      <c r="BX241" s="165"/>
      <c r="BY241" s="165"/>
      <c r="BZ241" s="165"/>
      <c r="CA241" s="165"/>
    </row>
    <row r="242" spans="1:79" s="78" customFormat="1" ht="12.75" x14ac:dyDescent="0.2">
      <c r="A242" s="76"/>
      <c r="B242" s="76"/>
      <c r="C242" s="454"/>
      <c r="D242" s="1055"/>
      <c r="E242" s="459"/>
      <c r="F242" s="459"/>
      <c r="G242" s="119"/>
      <c r="H242" s="119"/>
      <c r="I242" s="76"/>
      <c r="J242" s="463"/>
      <c r="K242" s="806"/>
      <c r="L242" s="806"/>
      <c r="M242" s="146"/>
      <c r="N242" s="868"/>
      <c r="O242" s="868"/>
      <c r="P242" s="868"/>
      <c r="Q242" s="868"/>
      <c r="R242" s="868"/>
      <c r="S242" s="868"/>
      <c r="T242" s="868"/>
      <c r="U242" s="868"/>
      <c r="V242" s="868"/>
      <c r="W242" s="868"/>
      <c r="X242" s="868"/>
      <c r="Y242" s="868"/>
      <c r="Z242" s="868"/>
      <c r="AA242" s="868"/>
      <c r="AB242" s="868"/>
      <c r="AC242" s="868"/>
      <c r="AD242" s="868"/>
      <c r="AE242" s="868"/>
      <c r="AF242" s="868"/>
      <c r="AG242" s="868"/>
      <c r="AH242" s="868"/>
      <c r="AI242" s="868"/>
      <c r="AJ242" s="868"/>
      <c r="AK242" s="868"/>
      <c r="AL242" s="868"/>
      <c r="AM242" s="868"/>
      <c r="AN242" s="868"/>
      <c r="AO242" s="868"/>
      <c r="AP242" s="868"/>
      <c r="AQ242" s="868"/>
      <c r="AR242" s="868"/>
      <c r="AS242" s="868"/>
      <c r="AT242" s="868"/>
      <c r="AU242" s="868"/>
      <c r="AV242" s="868"/>
      <c r="AW242" s="868"/>
      <c r="AX242" s="868"/>
      <c r="AY242" s="868"/>
      <c r="AZ242" s="868"/>
      <c r="BA242" s="868"/>
      <c r="BB242" s="868"/>
      <c r="BC242" s="868"/>
      <c r="BD242" s="868"/>
      <c r="BE242" s="868"/>
      <c r="BF242" s="868"/>
      <c r="BG242" s="868"/>
      <c r="BH242" s="868"/>
      <c r="BI242" s="868"/>
      <c r="BJ242" s="868"/>
      <c r="BK242" s="809"/>
      <c r="BL242" s="158"/>
      <c r="BM242" s="158"/>
      <c r="BN242" s="158"/>
      <c r="BO242" s="158"/>
      <c r="BP242" s="158"/>
      <c r="BQ242" s="158"/>
      <c r="BR242" s="158"/>
      <c r="BS242" s="158"/>
      <c r="BT242" s="158"/>
      <c r="BU242" s="158"/>
      <c r="BV242" s="165"/>
      <c r="BW242" s="165"/>
      <c r="BX242" s="165"/>
      <c r="BY242" s="165"/>
      <c r="BZ242" s="165"/>
      <c r="CA242" s="165"/>
    </row>
    <row r="243" spans="1:79" s="78" customFormat="1" ht="12.75" x14ac:dyDescent="0.2">
      <c r="A243" s="76"/>
      <c r="B243" s="76"/>
      <c r="C243" s="454"/>
      <c r="D243" s="1055"/>
      <c r="E243" s="459"/>
      <c r="F243" s="459"/>
      <c r="G243" s="119"/>
      <c r="H243" s="119"/>
      <c r="I243" s="76"/>
      <c r="J243" s="463"/>
      <c r="K243" s="806"/>
      <c r="L243" s="806"/>
      <c r="M243" s="146"/>
      <c r="N243" s="868"/>
      <c r="O243" s="868"/>
      <c r="P243" s="868"/>
      <c r="Q243" s="868"/>
      <c r="R243" s="868"/>
      <c r="S243" s="868"/>
      <c r="T243" s="868"/>
      <c r="U243" s="868"/>
      <c r="V243" s="868"/>
      <c r="W243" s="868"/>
      <c r="X243" s="868"/>
      <c r="Y243" s="868"/>
      <c r="Z243" s="868"/>
      <c r="AA243" s="868"/>
      <c r="AB243" s="868"/>
      <c r="AC243" s="868"/>
      <c r="AD243" s="868"/>
      <c r="AE243" s="868"/>
      <c r="AF243" s="868"/>
      <c r="AG243" s="868"/>
      <c r="AH243" s="868"/>
      <c r="AI243" s="868"/>
      <c r="AJ243" s="868"/>
      <c r="AK243" s="868"/>
      <c r="AL243" s="868"/>
      <c r="AM243" s="868"/>
      <c r="AN243" s="868"/>
      <c r="AO243" s="868"/>
      <c r="AP243" s="868"/>
      <c r="AQ243" s="868"/>
      <c r="AR243" s="868"/>
      <c r="AS243" s="868"/>
      <c r="AT243" s="868"/>
      <c r="AU243" s="868"/>
      <c r="AV243" s="868"/>
      <c r="AW243" s="868"/>
      <c r="AX243" s="868"/>
      <c r="AY243" s="868"/>
      <c r="AZ243" s="868"/>
      <c r="BA243" s="868"/>
      <c r="BB243" s="868"/>
      <c r="BC243" s="868"/>
      <c r="BD243" s="868"/>
      <c r="BE243" s="868"/>
      <c r="BF243" s="868"/>
      <c r="BG243" s="868"/>
      <c r="BH243" s="868"/>
      <c r="BI243" s="868"/>
      <c r="BJ243" s="868"/>
      <c r="BK243" s="809"/>
      <c r="BL243" s="158"/>
      <c r="BM243" s="158"/>
      <c r="BN243" s="158"/>
      <c r="BO243" s="158"/>
      <c r="BP243" s="158"/>
      <c r="BQ243" s="158"/>
      <c r="BR243" s="158"/>
      <c r="BS243" s="158"/>
      <c r="BT243" s="158"/>
      <c r="BU243" s="158"/>
      <c r="BV243" s="165"/>
      <c r="BW243" s="165"/>
      <c r="BX243" s="165"/>
      <c r="BY243" s="165"/>
      <c r="BZ243" s="165"/>
      <c r="CA243" s="165"/>
    </row>
    <row r="244" spans="1:79" s="78" customFormat="1" ht="12.75" x14ac:dyDescent="0.2">
      <c r="A244" s="76"/>
      <c r="B244" s="76"/>
      <c r="C244" s="454"/>
      <c r="D244" s="1055"/>
      <c r="E244" s="459"/>
      <c r="F244" s="459"/>
      <c r="G244" s="119"/>
      <c r="H244" s="119"/>
      <c r="I244" s="76"/>
      <c r="J244" s="463"/>
      <c r="K244" s="806"/>
      <c r="L244" s="806"/>
      <c r="M244" s="146"/>
      <c r="N244" s="868"/>
      <c r="O244" s="868"/>
      <c r="P244" s="868"/>
      <c r="Q244" s="868"/>
      <c r="R244" s="868"/>
      <c r="S244" s="868"/>
      <c r="T244" s="868"/>
      <c r="U244" s="868"/>
      <c r="V244" s="868"/>
      <c r="W244" s="868"/>
      <c r="X244" s="868"/>
      <c r="Y244" s="868"/>
      <c r="Z244" s="868"/>
      <c r="AA244" s="868"/>
      <c r="AB244" s="868"/>
      <c r="AC244" s="868"/>
      <c r="AD244" s="868"/>
      <c r="AE244" s="868"/>
      <c r="AF244" s="868"/>
      <c r="AG244" s="868"/>
      <c r="AH244" s="868"/>
      <c r="AI244" s="868"/>
      <c r="AJ244" s="868"/>
      <c r="AK244" s="868"/>
      <c r="AL244" s="868"/>
      <c r="AM244" s="868"/>
      <c r="AN244" s="868"/>
      <c r="AO244" s="868"/>
      <c r="AP244" s="868"/>
      <c r="AQ244" s="868"/>
      <c r="AR244" s="868"/>
      <c r="AS244" s="868"/>
      <c r="AT244" s="868"/>
      <c r="AU244" s="868"/>
      <c r="AV244" s="868"/>
      <c r="AW244" s="868"/>
      <c r="AX244" s="868"/>
      <c r="AY244" s="868"/>
      <c r="AZ244" s="868"/>
      <c r="BA244" s="868"/>
      <c r="BB244" s="868"/>
      <c r="BC244" s="868"/>
      <c r="BD244" s="868"/>
      <c r="BE244" s="868"/>
      <c r="BF244" s="868"/>
      <c r="BG244" s="868"/>
      <c r="BH244" s="868"/>
      <c r="BI244" s="868"/>
      <c r="BJ244" s="868"/>
      <c r="BK244" s="809"/>
      <c r="BL244" s="158"/>
      <c r="BM244" s="158"/>
      <c r="BN244" s="158"/>
      <c r="BO244" s="158"/>
      <c r="BP244" s="158"/>
      <c r="BQ244" s="158"/>
      <c r="BR244" s="158"/>
      <c r="BS244" s="158"/>
      <c r="BT244" s="158"/>
      <c r="BU244" s="158"/>
      <c r="BV244" s="165"/>
      <c r="BW244" s="165"/>
      <c r="BX244" s="165"/>
      <c r="BY244" s="165"/>
      <c r="BZ244" s="165"/>
      <c r="CA244" s="165"/>
    </row>
    <row r="245" spans="1:79" s="78" customFormat="1" ht="12.75" x14ac:dyDescent="0.2">
      <c r="A245" s="76"/>
      <c r="B245" s="76"/>
      <c r="C245" s="454"/>
      <c r="D245" s="1055"/>
      <c r="E245" s="459"/>
      <c r="F245" s="459"/>
      <c r="G245" s="119"/>
      <c r="H245" s="119"/>
      <c r="I245" s="76"/>
      <c r="J245" s="463"/>
      <c r="K245" s="806"/>
      <c r="L245" s="806"/>
      <c r="M245" s="146"/>
      <c r="N245" s="868"/>
      <c r="O245" s="868"/>
      <c r="P245" s="868"/>
      <c r="Q245" s="868"/>
      <c r="R245" s="868"/>
      <c r="S245" s="868"/>
      <c r="T245" s="868"/>
      <c r="U245" s="868"/>
      <c r="V245" s="868"/>
      <c r="W245" s="868"/>
      <c r="X245" s="868"/>
      <c r="Y245" s="868"/>
      <c r="Z245" s="868"/>
      <c r="AA245" s="868"/>
      <c r="AB245" s="868"/>
      <c r="AC245" s="868"/>
      <c r="AD245" s="868"/>
      <c r="AE245" s="868"/>
      <c r="AF245" s="868"/>
      <c r="AG245" s="868"/>
      <c r="AH245" s="868"/>
      <c r="AI245" s="868"/>
      <c r="AJ245" s="868"/>
      <c r="AK245" s="868"/>
      <c r="AL245" s="868"/>
      <c r="AM245" s="868"/>
      <c r="AN245" s="868"/>
      <c r="AO245" s="868"/>
      <c r="AP245" s="868"/>
      <c r="AQ245" s="868"/>
      <c r="AR245" s="868"/>
      <c r="AS245" s="868"/>
      <c r="AT245" s="868"/>
      <c r="AU245" s="868"/>
      <c r="AV245" s="868"/>
      <c r="AW245" s="868"/>
      <c r="AX245" s="868"/>
      <c r="AY245" s="868"/>
      <c r="AZ245" s="868"/>
      <c r="BA245" s="868"/>
      <c r="BB245" s="868"/>
      <c r="BC245" s="868"/>
      <c r="BD245" s="868"/>
      <c r="BE245" s="868"/>
      <c r="BF245" s="868"/>
      <c r="BG245" s="868"/>
      <c r="BH245" s="868"/>
      <c r="BI245" s="868"/>
      <c r="BJ245" s="868"/>
      <c r="BK245" s="809"/>
      <c r="BL245" s="158"/>
      <c r="BM245" s="158"/>
      <c r="BN245" s="158"/>
      <c r="BO245" s="158"/>
      <c r="BP245" s="158"/>
      <c r="BQ245" s="158"/>
      <c r="BR245" s="158"/>
      <c r="BS245" s="158"/>
      <c r="BT245" s="158"/>
      <c r="BU245" s="158"/>
      <c r="BV245" s="165"/>
      <c r="BW245" s="165"/>
      <c r="BX245" s="165"/>
      <c r="BY245" s="165"/>
      <c r="BZ245" s="165"/>
      <c r="CA245" s="165"/>
    </row>
    <row r="246" spans="1:79" s="78" customFormat="1" ht="12.75" x14ac:dyDescent="0.2">
      <c r="A246" s="76"/>
      <c r="B246" s="76"/>
      <c r="C246" s="454"/>
      <c r="D246" s="1055"/>
      <c r="E246" s="459"/>
      <c r="F246" s="459"/>
      <c r="G246" s="119"/>
      <c r="H246" s="119"/>
      <c r="I246" s="76"/>
      <c r="J246" s="463"/>
      <c r="K246" s="806"/>
      <c r="L246" s="806"/>
      <c r="M246" s="146"/>
      <c r="N246" s="868"/>
      <c r="O246" s="868"/>
      <c r="P246" s="868"/>
      <c r="Q246" s="868"/>
      <c r="R246" s="868"/>
      <c r="S246" s="868"/>
      <c r="T246" s="868"/>
      <c r="U246" s="868"/>
      <c r="V246" s="868"/>
      <c r="W246" s="868"/>
      <c r="X246" s="868"/>
      <c r="Y246" s="868"/>
      <c r="Z246" s="868"/>
      <c r="AA246" s="868"/>
      <c r="AB246" s="868"/>
      <c r="AC246" s="868"/>
      <c r="AD246" s="868"/>
      <c r="AE246" s="868"/>
      <c r="AF246" s="868"/>
      <c r="AG246" s="868"/>
      <c r="AH246" s="868"/>
      <c r="AI246" s="868"/>
      <c r="AJ246" s="868"/>
      <c r="AK246" s="868"/>
      <c r="AL246" s="868"/>
      <c r="AM246" s="868"/>
      <c r="AN246" s="868"/>
      <c r="AO246" s="868"/>
      <c r="AP246" s="868"/>
      <c r="AQ246" s="868"/>
      <c r="AR246" s="868"/>
      <c r="AS246" s="868"/>
      <c r="AT246" s="868"/>
      <c r="AU246" s="868"/>
      <c r="AV246" s="868"/>
      <c r="AW246" s="868"/>
      <c r="AX246" s="868"/>
      <c r="AY246" s="868"/>
      <c r="AZ246" s="868"/>
      <c r="BA246" s="868"/>
      <c r="BB246" s="868"/>
      <c r="BC246" s="868"/>
      <c r="BD246" s="868"/>
      <c r="BE246" s="868"/>
      <c r="BF246" s="868"/>
      <c r="BG246" s="868"/>
      <c r="BH246" s="868"/>
      <c r="BI246" s="868"/>
      <c r="BJ246" s="868"/>
      <c r="BK246" s="809"/>
      <c r="BL246" s="158"/>
      <c r="BM246" s="158"/>
      <c r="BN246" s="158"/>
      <c r="BO246" s="158"/>
      <c r="BP246" s="158"/>
      <c r="BQ246" s="158"/>
      <c r="BR246" s="158"/>
      <c r="BS246" s="158"/>
      <c r="BT246" s="158"/>
      <c r="BU246" s="158"/>
      <c r="BV246" s="165"/>
      <c r="BW246" s="165"/>
      <c r="BX246" s="165"/>
      <c r="BY246" s="165"/>
      <c r="BZ246" s="165"/>
      <c r="CA246" s="165"/>
    </row>
    <row r="247" spans="1:79" s="78" customFormat="1" ht="12.75" x14ac:dyDescent="0.2">
      <c r="A247" s="76"/>
      <c r="B247" s="76"/>
      <c r="C247" s="454"/>
      <c r="D247" s="1055"/>
      <c r="E247" s="459"/>
      <c r="F247" s="459"/>
      <c r="G247" s="119"/>
      <c r="H247" s="119"/>
      <c r="I247" s="76"/>
      <c r="J247" s="463"/>
      <c r="K247" s="806"/>
      <c r="L247" s="806"/>
      <c r="M247" s="146"/>
      <c r="N247" s="868"/>
      <c r="O247" s="868"/>
      <c r="P247" s="868"/>
      <c r="Q247" s="868"/>
      <c r="R247" s="868"/>
      <c r="S247" s="868"/>
      <c r="T247" s="868"/>
      <c r="U247" s="868"/>
      <c r="V247" s="868"/>
      <c r="W247" s="868"/>
      <c r="X247" s="868"/>
      <c r="Y247" s="868"/>
      <c r="Z247" s="868"/>
      <c r="AA247" s="868"/>
      <c r="AB247" s="868"/>
      <c r="AC247" s="868"/>
      <c r="AD247" s="868"/>
      <c r="AE247" s="868"/>
      <c r="AF247" s="868"/>
      <c r="AG247" s="868"/>
      <c r="AH247" s="868"/>
      <c r="AI247" s="868"/>
      <c r="AJ247" s="868"/>
      <c r="AK247" s="868"/>
      <c r="AL247" s="868"/>
      <c r="AM247" s="868"/>
      <c r="AN247" s="868"/>
      <c r="AO247" s="868"/>
      <c r="AP247" s="868"/>
      <c r="AQ247" s="868"/>
      <c r="AR247" s="868"/>
      <c r="AS247" s="868"/>
      <c r="AT247" s="868"/>
      <c r="AU247" s="868"/>
      <c r="AV247" s="868"/>
      <c r="AW247" s="868"/>
      <c r="AX247" s="868"/>
      <c r="AY247" s="868"/>
      <c r="AZ247" s="868"/>
      <c r="BA247" s="868"/>
      <c r="BB247" s="868"/>
      <c r="BC247" s="868"/>
      <c r="BD247" s="868"/>
      <c r="BE247" s="868"/>
      <c r="BF247" s="868"/>
      <c r="BG247" s="868"/>
      <c r="BH247" s="868"/>
      <c r="BI247" s="868"/>
      <c r="BJ247" s="868"/>
      <c r="BK247" s="809"/>
      <c r="BL247" s="158"/>
      <c r="BM247" s="158"/>
      <c r="BN247" s="158"/>
      <c r="BO247" s="158"/>
      <c r="BP247" s="158"/>
      <c r="BQ247" s="158"/>
      <c r="BR247" s="158"/>
      <c r="BS247" s="158"/>
      <c r="BT247" s="158"/>
      <c r="BU247" s="158"/>
      <c r="BV247" s="165"/>
      <c r="BW247" s="165"/>
      <c r="BX247" s="165"/>
      <c r="BY247" s="165"/>
      <c r="BZ247" s="165"/>
      <c r="CA247" s="165"/>
    </row>
    <row r="248" spans="1:79" s="78" customFormat="1" ht="12.75" x14ac:dyDescent="0.2">
      <c r="A248" s="76"/>
      <c r="B248" s="76"/>
      <c r="C248" s="454"/>
      <c r="D248" s="1055"/>
      <c r="E248" s="459"/>
      <c r="F248" s="459"/>
      <c r="G248" s="119"/>
      <c r="H248" s="119"/>
      <c r="I248" s="76"/>
      <c r="J248" s="463"/>
      <c r="K248" s="806"/>
      <c r="L248" s="806"/>
      <c r="M248" s="146"/>
      <c r="N248" s="868"/>
      <c r="O248" s="868"/>
      <c r="P248" s="868"/>
      <c r="Q248" s="868"/>
      <c r="R248" s="868"/>
      <c r="S248" s="868"/>
      <c r="T248" s="868"/>
      <c r="U248" s="868"/>
      <c r="V248" s="868"/>
      <c r="W248" s="868"/>
      <c r="X248" s="868"/>
      <c r="Y248" s="868"/>
      <c r="Z248" s="868"/>
      <c r="AA248" s="868"/>
      <c r="AB248" s="868"/>
      <c r="AC248" s="868"/>
      <c r="AD248" s="868"/>
      <c r="AE248" s="868"/>
      <c r="AF248" s="868"/>
      <c r="AG248" s="868"/>
      <c r="AH248" s="868"/>
      <c r="AI248" s="868"/>
      <c r="AJ248" s="868"/>
      <c r="AK248" s="868"/>
      <c r="AL248" s="868"/>
      <c r="AM248" s="868"/>
      <c r="AN248" s="868"/>
      <c r="AO248" s="868"/>
      <c r="AP248" s="868"/>
      <c r="AQ248" s="868"/>
      <c r="AR248" s="868"/>
      <c r="AS248" s="868"/>
      <c r="AT248" s="868"/>
      <c r="AU248" s="868"/>
      <c r="AV248" s="868"/>
      <c r="AW248" s="868"/>
      <c r="AX248" s="868"/>
      <c r="AY248" s="868"/>
      <c r="AZ248" s="868"/>
      <c r="BA248" s="868"/>
      <c r="BB248" s="868"/>
      <c r="BC248" s="868"/>
      <c r="BD248" s="868"/>
      <c r="BE248" s="868"/>
      <c r="BF248" s="868"/>
      <c r="BG248" s="868"/>
      <c r="BH248" s="868"/>
      <c r="BI248" s="868"/>
      <c r="BJ248" s="868"/>
      <c r="BK248" s="809"/>
      <c r="BL248" s="158"/>
      <c r="BM248" s="158"/>
      <c r="BN248" s="158"/>
      <c r="BO248" s="158"/>
      <c r="BP248" s="158"/>
      <c r="BQ248" s="158"/>
      <c r="BR248" s="158"/>
      <c r="BS248" s="158"/>
      <c r="BT248" s="158"/>
      <c r="BU248" s="158"/>
      <c r="BV248" s="165"/>
      <c r="BW248" s="165"/>
      <c r="BX248" s="165"/>
      <c r="BY248" s="165"/>
      <c r="BZ248" s="165"/>
      <c r="CA248" s="165"/>
    </row>
    <row r="249" spans="1:79" s="78" customFormat="1" ht="12.75" x14ac:dyDescent="0.2">
      <c r="A249" s="76"/>
      <c r="B249" s="76"/>
      <c r="C249" s="454"/>
      <c r="D249" s="1055"/>
      <c r="E249" s="459"/>
      <c r="F249" s="459"/>
      <c r="G249" s="119"/>
      <c r="H249" s="119"/>
      <c r="I249" s="76"/>
      <c r="J249" s="463"/>
      <c r="K249" s="806"/>
      <c r="L249" s="806"/>
      <c r="M249" s="146"/>
      <c r="N249" s="868"/>
      <c r="O249" s="868"/>
      <c r="P249" s="868"/>
      <c r="Q249" s="868"/>
      <c r="R249" s="868"/>
      <c r="S249" s="868"/>
      <c r="T249" s="868"/>
      <c r="U249" s="868"/>
      <c r="V249" s="868"/>
      <c r="W249" s="868"/>
      <c r="X249" s="868"/>
      <c r="Y249" s="868"/>
      <c r="Z249" s="868"/>
      <c r="AA249" s="868"/>
      <c r="AB249" s="868"/>
      <c r="AC249" s="868"/>
      <c r="AD249" s="868"/>
      <c r="AE249" s="868"/>
      <c r="AF249" s="868"/>
      <c r="AG249" s="868"/>
      <c r="AH249" s="868"/>
      <c r="AI249" s="868"/>
      <c r="AJ249" s="868"/>
      <c r="AK249" s="868"/>
      <c r="AL249" s="868"/>
      <c r="AM249" s="868"/>
      <c r="AN249" s="868"/>
      <c r="AO249" s="868"/>
      <c r="AP249" s="868"/>
      <c r="AQ249" s="868"/>
      <c r="AR249" s="868"/>
      <c r="AS249" s="868"/>
      <c r="AT249" s="868"/>
      <c r="AU249" s="868"/>
      <c r="AV249" s="868"/>
      <c r="AW249" s="868"/>
      <c r="AX249" s="868"/>
      <c r="AY249" s="868"/>
      <c r="AZ249" s="868"/>
      <c r="BA249" s="868"/>
      <c r="BB249" s="868"/>
      <c r="BC249" s="868"/>
      <c r="BD249" s="868"/>
      <c r="BE249" s="868"/>
      <c r="BF249" s="868"/>
      <c r="BG249" s="868"/>
      <c r="BH249" s="868"/>
      <c r="BI249" s="868"/>
      <c r="BJ249" s="868"/>
      <c r="BK249" s="809"/>
      <c r="BL249" s="158"/>
      <c r="BM249" s="158"/>
      <c r="BN249" s="158"/>
      <c r="BO249" s="158"/>
      <c r="BP249" s="158"/>
      <c r="BQ249" s="158"/>
      <c r="BR249" s="158"/>
      <c r="BS249" s="158"/>
      <c r="BT249" s="158"/>
      <c r="BU249" s="158"/>
      <c r="BV249" s="165"/>
      <c r="BW249" s="165"/>
      <c r="BX249" s="165"/>
      <c r="BY249" s="165"/>
      <c r="BZ249" s="165"/>
      <c r="CA249" s="165"/>
    </row>
    <row r="250" spans="1:79" s="78" customFormat="1" ht="12.75" x14ac:dyDescent="0.2">
      <c r="A250" s="76"/>
      <c r="B250" s="76"/>
      <c r="C250" s="454"/>
      <c r="D250" s="1055"/>
      <c r="E250" s="459"/>
      <c r="F250" s="459"/>
      <c r="G250" s="119"/>
      <c r="H250" s="119"/>
      <c r="I250" s="76"/>
      <c r="J250" s="463"/>
      <c r="K250" s="806"/>
      <c r="L250" s="806"/>
      <c r="M250" s="146"/>
      <c r="N250" s="868"/>
      <c r="O250" s="868"/>
      <c r="P250" s="868"/>
      <c r="Q250" s="868"/>
      <c r="R250" s="868"/>
      <c r="S250" s="868"/>
      <c r="T250" s="868"/>
      <c r="U250" s="868"/>
      <c r="V250" s="868"/>
      <c r="W250" s="868"/>
      <c r="X250" s="868"/>
      <c r="Y250" s="868"/>
      <c r="Z250" s="868"/>
      <c r="AA250" s="868"/>
      <c r="AB250" s="868"/>
      <c r="AC250" s="868"/>
      <c r="AD250" s="868"/>
      <c r="AE250" s="868"/>
      <c r="AF250" s="868"/>
      <c r="AG250" s="868"/>
      <c r="AH250" s="868"/>
      <c r="AI250" s="868"/>
      <c r="AJ250" s="868"/>
      <c r="AK250" s="868"/>
      <c r="AL250" s="868"/>
      <c r="AM250" s="868"/>
      <c r="AN250" s="868"/>
      <c r="AO250" s="868"/>
      <c r="AP250" s="868"/>
      <c r="AQ250" s="868"/>
      <c r="AR250" s="868"/>
      <c r="AS250" s="868"/>
      <c r="AT250" s="868"/>
      <c r="AU250" s="868"/>
      <c r="AV250" s="868"/>
      <c r="AW250" s="868"/>
      <c r="AX250" s="868"/>
      <c r="AY250" s="868"/>
      <c r="AZ250" s="868"/>
      <c r="BA250" s="868"/>
      <c r="BB250" s="868"/>
      <c r="BC250" s="868"/>
      <c r="BD250" s="868"/>
      <c r="BE250" s="868"/>
      <c r="BF250" s="868"/>
      <c r="BG250" s="868"/>
      <c r="BH250" s="868"/>
      <c r="BI250" s="868"/>
      <c r="BJ250" s="868"/>
      <c r="BK250" s="809"/>
      <c r="BL250" s="158"/>
      <c r="BM250" s="158"/>
      <c r="BN250" s="158"/>
      <c r="BO250" s="158"/>
      <c r="BP250" s="158"/>
      <c r="BQ250" s="158"/>
      <c r="BR250" s="158"/>
      <c r="BS250" s="158"/>
      <c r="BT250" s="158"/>
      <c r="BU250" s="158"/>
      <c r="BV250" s="165"/>
      <c r="BW250" s="165"/>
      <c r="BX250" s="165"/>
      <c r="BY250" s="165"/>
      <c r="BZ250" s="165"/>
      <c r="CA250" s="165"/>
    </row>
    <row r="251" spans="1:79" s="78" customFormat="1" ht="12.75" x14ac:dyDescent="0.2">
      <c r="A251" s="76"/>
      <c r="B251" s="76"/>
      <c r="C251" s="454"/>
      <c r="D251" s="1055"/>
      <c r="E251" s="459"/>
      <c r="F251" s="459"/>
      <c r="G251" s="119"/>
      <c r="H251" s="119"/>
      <c r="I251" s="76"/>
      <c r="J251" s="463"/>
      <c r="K251" s="806"/>
      <c r="L251" s="806"/>
      <c r="M251" s="146"/>
      <c r="N251" s="868"/>
      <c r="O251" s="868"/>
      <c r="P251" s="868"/>
      <c r="Q251" s="868"/>
      <c r="R251" s="868"/>
      <c r="S251" s="868"/>
      <c r="T251" s="868"/>
      <c r="U251" s="868"/>
      <c r="V251" s="868"/>
      <c r="W251" s="868"/>
      <c r="X251" s="868"/>
      <c r="Y251" s="868"/>
      <c r="Z251" s="868"/>
      <c r="AA251" s="868"/>
      <c r="AB251" s="868"/>
      <c r="AC251" s="868"/>
      <c r="AD251" s="868"/>
      <c r="AE251" s="868"/>
      <c r="AF251" s="868"/>
      <c r="AG251" s="868"/>
      <c r="AH251" s="868"/>
      <c r="AI251" s="868"/>
      <c r="AJ251" s="868"/>
      <c r="AK251" s="868"/>
      <c r="AL251" s="868"/>
      <c r="AM251" s="868"/>
      <c r="AN251" s="868"/>
      <c r="AO251" s="868"/>
      <c r="AP251" s="868"/>
      <c r="AQ251" s="868"/>
      <c r="AR251" s="868"/>
      <c r="AS251" s="868"/>
      <c r="AT251" s="868"/>
      <c r="AU251" s="868"/>
      <c r="AV251" s="868"/>
      <c r="AW251" s="868"/>
      <c r="AX251" s="868"/>
      <c r="AY251" s="868"/>
      <c r="AZ251" s="868"/>
      <c r="BA251" s="868"/>
      <c r="BB251" s="868"/>
      <c r="BC251" s="868"/>
      <c r="BD251" s="868"/>
      <c r="BE251" s="868"/>
      <c r="BF251" s="868"/>
      <c r="BG251" s="868"/>
      <c r="BH251" s="868"/>
      <c r="BI251" s="868"/>
      <c r="BJ251" s="868"/>
      <c r="BK251" s="809"/>
      <c r="BL251" s="158"/>
      <c r="BM251" s="158"/>
      <c r="BN251" s="158"/>
      <c r="BO251" s="158"/>
      <c r="BP251" s="158"/>
      <c r="BQ251" s="158"/>
      <c r="BR251" s="158"/>
      <c r="BS251" s="158"/>
      <c r="BT251" s="158"/>
      <c r="BU251" s="158"/>
      <c r="BV251" s="165"/>
      <c r="BW251" s="165"/>
      <c r="BX251" s="165"/>
      <c r="BY251" s="165"/>
      <c r="BZ251" s="165"/>
      <c r="CA251" s="165"/>
    </row>
    <row r="252" spans="1:79" s="78" customFormat="1" ht="12.75" x14ac:dyDescent="0.2">
      <c r="A252" s="76"/>
      <c r="B252" s="76"/>
      <c r="C252" s="454"/>
      <c r="D252" s="1055"/>
      <c r="E252" s="459"/>
      <c r="F252" s="459"/>
      <c r="G252" s="119"/>
      <c r="H252" s="119"/>
      <c r="I252" s="76"/>
      <c r="J252" s="463"/>
      <c r="K252" s="806"/>
      <c r="L252" s="806"/>
      <c r="M252" s="146"/>
      <c r="N252" s="868"/>
      <c r="O252" s="868"/>
      <c r="P252" s="868"/>
      <c r="Q252" s="868"/>
      <c r="R252" s="868"/>
      <c r="S252" s="868"/>
      <c r="T252" s="868"/>
      <c r="U252" s="868"/>
      <c r="V252" s="868"/>
      <c r="W252" s="868"/>
      <c r="X252" s="868"/>
      <c r="Y252" s="868"/>
      <c r="Z252" s="868"/>
      <c r="AA252" s="868"/>
      <c r="AB252" s="868"/>
      <c r="AC252" s="868"/>
      <c r="AD252" s="868"/>
      <c r="AE252" s="868"/>
      <c r="AF252" s="868"/>
      <c r="AG252" s="868"/>
      <c r="AH252" s="868"/>
      <c r="AI252" s="868"/>
      <c r="AJ252" s="868"/>
      <c r="AK252" s="868"/>
      <c r="AL252" s="868"/>
      <c r="AM252" s="868"/>
      <c r="AN252" s="868"/>
      <c r="AO252" s="868"/>
      <c r="AP252" s="868"/>
      <c r="AQ252" s="868"/>
      <c r="AR252" s="868"/>
      <c r="AS252" s="868"/>
      <c r="AT252" s="868"/>
      <c r="AU252" s="868"/>
      <c r="AV252" s="868"/>
      <c r="AW252" s="868"/>
      <c r="AX252" s="868"/>
      <c r="AY252" s="868"/>
      <c r="AZ252" s="868"/>
      <c r="BA252" s="868"/>
      <c r="BB252" s="868"/>
      <c r="BC252" s="868"/>
      <c r="BD252" s="868"/>
      <c r="BE252" s="868"/>
      <c r="BF252" s="868"/>
      <c r="BG252" s="868"/>
      <c r="BH252" s="868"/>
      <c r="BI252" s="868"/>
      <c r="BJ252" s="868"/>
      <c r="BK252" s="809"/>
      <c r="BL252" s="158"/>
      <c r="BM252" s="158"/>
      <c r="BN252" s="158"/>
      <c r="BO252" s="158"/>
      <c r="BP252" s="158"/>
      <c r="BQ252" s="158"/>
      <c r="BR252" s="158"/>
      <c r="BS252" s="158"/>
      <c r="BT252" s="158"/>
      <c r="BU252" s="158"/>
      <c r="BV252" s="165"/>
      <c r="BW252" s="165"/>
      <c r="BX252" s="165"/>
      <c r="BY252" s="165"/>
      <c r="BZ252" s="165"/>
      <c r="CA252" s="165"/>
    </row>
    <row r="253" spans="1:79" s="78" customFormat="1" ht="12.75" x14ac:dyDescent="0.2">
      <c r="A253" s="76"/>
      <c r="B253" s="76"/>
      <c r="C253" s="454"/>
      <c r="D253" s="1055"/>
      <c r="E253" s="459"/>
      <c r="F253" s="459"/>
      <c r="G253" s="119"/>
      <c r="H253" s="119"/>
      <c r="I253" s="76"/>
      <c r="J253" s="463"/>
      <c r="K253" s="806"/>
      <c r="L253" s="806"/>
      <c r="M253" s="146"/>
      <c r="N253" s="868"/>
      <c r="O253" s="868"/>
      <c r="P253" s="868"/>
      <c r="Q253" s="868"/>
      <c r="R253" s="868"/>
      <c r="S253" s="868"/>
      <c r="T253" s="868"/>
      <c r="U253" s="868"/>
      <c r="V253" s="868"/>
      <c r="W253" s="868"/>
      <c r="X253" s="868"/>
      <c r="Y253" s="868"/>
      <c r="Z253" s="868"/>
      <c r="AA253" s="868"/>
      <c r="AB253" s="868"/>
      <c r="AC253" s="868"/>
      <c r="AD253" s="868"/>
      <c r="AE253" s="868"/>
      <c r="AF253" s="868"/>
      <c r="AG253" s="868"/>
      <c r="AH253" s="868"/>
      <c r="AI253" s="868"/>
      <c r="AJ253" s="868"/>
      <c r="AK253" s="868"/>
      <c r="AL253" s="868"/>
      <c r="AM253" s="868"/>
      <c r="AN253" s="868"/>
      <c r="AO253" s="868"/>
      <c r="AP253" s="868"/>
      <c r="AQ253" s="868"/>
      <c r="AR253" s="868"/>
      <c r="AS253" s="868"/>
      <c r="AT253" s="868"/>
      <c r="AU253" s="868"/>
      <c r="AV253" s="868"/>
      <c r="AW253" s="868"/>
      <c r="AX253" s="868"/>
      <c r="AY253" s="868"/>
      <c r="AZ253" s="868"/>
      <c r="BA253" s="868"/>
      <c r="BB253" s="868"/>
      <c r="BC253" s="868"/>
      <c r="BD253" s="868"/>
      <c r="BE253" s="868"/>
      <c r="BF253" s="868"/>
      <c r="BG253" s="868"/>
      <c r="BH253" s="868"/>
      <c r="BI253" s="868"/>
      <c r="BJ253" s="868"/>
      <c r="BK253" s="809"/>
      <c r="BL253" s="158"/>
      <c r="BM253" s="158"/>
      <c r="BN253" s="158"/>
      <c r="BO253" s="158"/>
      <c r="BP253" s="158"/>
      <c r="BQ253" s="158"/>
      <c r="BR253" s="158"/>
      <c r="BS253" s="158"/>
      <c r="BT253" s="158"/>
      <c r="BU253" s="158"/>
      <c r="BV253" s="165"/>
      <c r="BW253" s="165"/>
      <c r="BX253" s="165"/>
      <c r="BY253" s="165"/>
      <c r="BZ253" s="165"/>
      <c r="CA253" s="165"/>
    </row>
    <row r="254" spans="1:79" s="78" customFormat="1" ht="12.75" x14ac:dyDescent="0.2">
      <c r="A254" s="76"/>
      <c r="B254" s="76"/>
      <c r="C254" s="454"/>
      <c r="D254" s="1055"/>
      <c r="E254" s="459"/>
      <c r="F254" s="459"/>
      <c r="G254" s="119"/>
      <c r="H254" s="119"/>
      <c r="I254" s="76"/>
      <c r="J254" s="463"/>
      <c r="K254" s="806"/>
      <c r="L254" s="806"/>
      <c r="M254" s="146"/>
      <c r="N254" s="868"/>
      <c r="O254" s="868"/>
      <c r="P254" s="868"/>
      <c r="Q254" s="868"/>
      <c r="R254" s="868"/>
      <c r="S254" s="868"/>
      <c r="T254" s="868"/>
      <c r="U254" s="868"/>
      <c r="V254" s="868"/>
      <c r="W254" s="868"/>
      <c r="X254" s="868"/>
      <c r="Y254" s="868"/>
      <c r="Z254" s="868"/>
      <c r="AA254" s="868"/>
      <c r="AB254" s="868"/>
      <c r="AC254" s="868"/>
      <c r="AD254" s="868"/>
      <c r="AE254" s="868"/>
      <c r="AF254" s="868"/>
      <c r="AG254" s="868"/>
      <c r="AH254" s="868"/>
      <c r="AI254" s="868"/>
      <c r="AJ254" s="868"/>
      <c r="AK254" s="868"/>
      <c r="AL254" s="868"/>
      <c r="AM254" s="868"/>
      <c r="AN254" s="868"/>
      <c r="AO254" s="868"/>
      <c r="AP254" s="868"/>
      <c r="AQ254" s="868"/>
      <c r="AR254" s="868"/>
      <c r="AS254" s="868"/>
      <c r="AT254" s="868"/>
      <c r="AU254" s="868"/>
      <c r="AV254" s="868"/>
      <c r="AW254" s="868"/>
      <c r="AX254" s="868"/>
      <c r="AY254" s="868"/>
      <c r="AZ254" s="868"/>
      <c r="BA254" s="868"/>
      <c r="BB254" s="868"/>
      <c r="BC254" s="868"/>
      <c r="BD254" s="868"/>
      <c r="BE254" s="868"/>
      <c r="BF254" s="868"/>
      <c r="BG254" s="868"/>
      <c r="BH254" s="868"/>
      <c r="BI254" s="868"/>
      <c r="BJ254" s="868"/>
      <c r="BK254" s="809"/>
      <c r="BL254" s="158"/>
      <c r="BM254" s="158"/>
      <c r="BN254" s="158"/>
      <c r="BO254" s="158"/>
      <c r="BP254" s="158"/>
      <c r="BQ254" s="158"/>
      <c r="BR254" s="158"/>
      <c r="BS254" s="158"/>
      <c r="BT254" s="158"/>
      <c r="BU254" s="158"/>
      <c r="BV254" s="165"/>
      <c r="BW254" s="165"/>
      <c r="BX254" s="165"/>
      <c r="BY254" s="165"/>
      <c r="BZ254" s="165"/>
      <c r="CA254" s="165"/>
    </row>
    <row r="255" spans="1:79" s="78" customFormat="1" ht="12.75" x14ac:dyDescent="0.2">
      <c r="A255" s="76"/>
      <c r="B255" s="76"/>
      <c r="C255" s="454"/>
      <c r="D255" s="1055"/>
      <c r="E255" s="459"/>
      <c r="F255" s="459"/>
      <c r="G255" s="119"/>
      <c r="H255" s="119"/>
      <c r="I255" s="76"/>
      <c r="J255" s="463"/>
      <c r="K255" s="806"/>
      <c r="L255" s="806"/>
      <c r="M255" s="146"/>
      <c r="N255" s="868"/>
      <c r="O255" s="868"/>
      <c r="P255" s="868"/>
      <c r="Q255" s="868"/>
      <c r="R255" s="868"/>
      <c r="S255" s="868"/>
      <c r="T255" s="868"/>
      <c r="U255" s="868"/>
      <c r="V255" s="868"/>
      <c r="W255" s="868"/>
      <c r="X255" s="868"/>
      <c r="Y255" s="868"/>
      <c r="Z255" s="868"/>
      <c r="AA255" s="868"/>
      <c r="AB255" s="868"/>
      <c r="AC255" s="868"/>
      <c r="AD255" s="868"/>
      <c r="AE255" s="868"/>
      <c r="AF255" s="868"/>
      <c r="AG255" s="868"/>
      <c r="AH255" s="868"/>
      <c r="AI255" s="868"/>
      <c r="AJ255" s="868"/>
      <c r="AK255" s="868"/>
      <c r="AL255" s="868"/>
      <c r="AM255" s="868"/>
      <c r="AN255" s="868"/>
      <c r="AO255" s="868"/>
      <c r="AP255" s="868"/>
      <c r="AQ255" s="868"/>
      <c r="AR255" s="868"/>
      <c r="AS255" s="868"/>
      <c r="AT255" s="868"/>
      <c r="AU255" s="868"/>
      <c r="AV255" s="868"/>
      <c r="AW255" s="868"/>
      <c r="AX255" s="868"/>
      <c r="AY255" s="868"/>
      <c r="AZ255" s="868"/>
      <c r="BA255" s="868"/>
      <c r="BB255" s="868"/>
      <c r="BC255" s="868"/>
      <c r="BD255" s="868"/>
      <c r="BE255" s="868"/>
      <c r="BF255" s="868"/>
      <c r="BG255" s="868"/>
      <c r="BH255" s="868"/>
      <c r="BI255" s="868"/>
      <c r="BJ255" s="868"/>
      <c r="BK255" s="809"/>
      <c r="BL255" s="158"/>
      <c r="BM255" s="158"/>
      <c r="BN255" s="158"/>
      <c r="BO255" s="158"/>
      <c r="BP255" s="158"/>
      <c r="BQ255" s="158"/>
      <c r="BR255" s="158"/>
      <c r="BS255" s="158"/>
      <c r="BT255" s="158"/>
      <c r="BU255" s="158"/>
      <c r="BV255" s="165"/>
      <c r="BW255" s="165"/>
      <c r="BX255" s="165"/>
      <c r="BY255" s="165"/>
      <c r="BZ255" s="165"/>
      <c r="CA255" s="165"/>
    </row>
    <row r="256" spans="1:79" s="78" customFormat="1" ht="12.75" x14ac:dyDescent="0.2">
      <c r="A256" s="76"/>
      <c r="B256" s="76"/>
      <c r="C256" s="454"/>
      <c r="D256" s="1055"/>
      <c r="E256" s="459"/>
      <c r="F256" s="459"/>
      <c r="G256" s="119"/>
      <c r="H256" s="119"/>
      <c r="I256" s="76"/>
      <c r="J256" s="463"/>
      <c r="K256" s="806"/>
      <c r="L256" s="806"/>
      <c r="M256" s="146"/>
      <c r="N256" s="868"/>
      <c r="O256" s="868"/>
      <c r="P256" s="868"/>
      <c r="Q256" s="868"/>
      <c r="R256" s="868"/>
      <c r="S256" s="868"/>
      <c r="T256" s="868"/>
      <c r="U256" s="868"/>
      <c r="V256" s="868"/>
      <c r="W256" s="868"/>
      <c r="X256" s="868"/>
      <c r="Y256" s="868"/>
      <c r="Z256" s="868"/>
      <c r="AA256" s="868"/>
      <c r="AB256" s="868"/>
      <c r="AC256" s="868"/>
      <c r="AD256" s="868"/>
      <c r="AE256" s="868"/>
      <c r="AF256" s="868"/>
      <c r="AG256" s="868"/>
      <c r="AH256" s="868"/>
      <c r="AI256" s="868"/>
      <c r="AJ256" s="868"/>
      <c r="AK256" s="868"/>
      <c r="AL256" s="868"/>
      <c r="AM256" s="868"/>
      <c r="AN256" s="868"/>
      <c r="AO256" s="868"/>
      <c r="AP256" s="868"/>
      <c r="AQ256" s="868"/>
      <c r="AR256" s="868"/>
      <c r="AS256" s="868"/>
      <c r="AT256" s="868"/>
      <c r="AU256" s="868"/>
      <c r="AV256" s="868"/>
      <c r="AW256" s="868"/>
      <c r="AX256" s="868"/>
      <c r="AY256" s="868"/>
      <c r="AZ256" s="868"/>
      <c r="BA256" s="868"/>
      <c r="BB256" s="868"/>
      <c r="BC256" s="868"/>
      <c r="BD256" s="868"/>
      <c r="BE256" s="868"/>
      <c r="BF256" s="868"/>
      <c r="BG256" s="868"/>
      <c r="BH256" s="868"/>
      <c r="BI256" s="868"/>
      <c r="BJ256" s="868"/>
      <c r="BK256" s="809"/>
      <c r="BL256" s="158"/>
      <c r="BM256" s="158"/>
      <c r="BN256" s="158"/>
      <c r="BO256" s="158"/>
      <c r="BP256" s="158"/>
      <c r="BQ256" s="158"/>
      <c r="BR256" s="158"/>
      <c r="BS256" s="158"/>
      <c r="BT256" s="158"/>
      <c r="BU256" s="158"/>
      <c r="BV256" s="165"/>
      <c r="BW256" s="165"/>
      <c r="BX256" s="165"/>
      <c r="BY256" s="165"/>
      <c r="BZ256" s="165"/>
      <c r="CA256" s="165"/>
    </row>
    <row r="257" spans="1:79" s="78" customFormat="1" ht="12.75" x14ac:dyDescent="0.2">
      <c r="A257" s="76"/>
      <c r="B257" s="76"/>
      <c r="C257" s="454"/>
      <c r="D257" s="1055"/>
      <c r="E257" s="459"/>
      <c r="F257" s="459"/>
      <c r="G257" s="119"/>
      <c r="H257" s="119"/>
      <c r="I257" s="76"/>
      <c r="J257" s="463"/>
      <c r="K257" s="806"/>
      <c r="L257" s="806"/>
      <c r="M257" s="146"/>
      <c r="N257" s="868"/>
      <c r="O257" s="868"/>
      <c r="P257" s="868"/>
      <c r="Q257" s="868"/>
      <c r="R257" s="868"/>
      <c r="S257" s="868"/>
      <c r="T257" s="868"/>
      <c r="U257" s="868"/>
      <c r="V257" s="868"/>
      <c r="W257" s="868"/>
      <c r="X257" s="868"/>
      <c r="Y257" s="868"/>
      <c r="Z257" s="868"/>
      <c r="AA257" s="868"/>
      <c r="AB257" s="868"/>
      <c r="AC257" s="868"/>
      <c r="AD257" s="868"/>
      <c r="AE257" s="868"/>
      <c r="AF257" s="868"/>
      <c r="AG257" s="868"/>
      <c r="AH257" s="868"/>
      <c r="AI257" s="868"/>
      <c r="AJ257" s="868"/>
      <c r="AK257" s="868"/>
      <c r="AL257" s="868"/>
      <c r="AM257" s="868"/>
      <c r="AN257" s="868"/>
      <c r="AO257" s="868"/>
      <c r="AP257" s="868"/>
      <c r="AQ257" s="868"/>
      <c r="AR257" s="868"/>
      <c r="AS257" s="868"/>
      <c r="AT257" s="868"/>
      <c r="AU257" s="868"/>
      <c r="AV257" s="868"/>
      <c r="AW257" s="868"/>
      <c r="AX257" s="868"/>
      <c r="AY257" s="868"/>
      <c r="AZ257" s="868"/>
      <c r="BA257" s="868"/>
      <c r="BB257" s="868"/>
      <c r="BC257" s="868"/>
      <c r="BD257" s="868"/>
      <c r="BE257" s="868"/>
      <c r="BF257" s="868"/>
      <c r="BG257" s="868"/>
      <c r="BH257" s="868"/>
      <c r="BI257" s="868"/>
      <c r="BJ257" s="868"/>
      <c r="BK257" s="809"/>
      <c r="BL257" s="158"/>
      <c r="BM257" s="158"/>
      <c r="BN257" s="158"/>
      <c r="BO257" s="158"/>
      <c r="BP257" s="158"/>
      <c r="BQ257" s="158"/>
      <c r="BR257" s="158"/>
      <c r="BS257" s="158"/>
      <c r="BT257" s="158"/>
      <c r="BU257" s="158"/>
      <c r="BV257" s="165"/>
      <c r="BW257" s="165"/>
      <c r="BX257" s="165"/>
      <c r="BY257" s="165"/>
      <c r="BZ257" s="165"/>
      <c r="CA257" s="165"/>
    </row>
    <row r="258" spans="1:79" s="78" customFormat="1" ht="12.75" x14ac:dyDescent="0.2">
      <c r="A258" s="76"/>
      <c r="B258" s="76"/>
      <c r="C258" s="454"/>
      <c r="D258" s="1055"/>
      <c r="E258" s="459"/>
      <c r="F258" s="459"/>
      <c r="G258" s="119"/>
      <c r="H258" s="119"/>
      <c r="I258" s="76"/>
      <c r="J258" s="463"/>
      <c r="K258" s="806"/>
      <c r="L258" s="806"/>
      <c r="M258" s="146"/>
      <c r="N258" s="868"/>
      <c r="O258" s="868"/>
      <c r="P258" s="868"/>
      <c r="Q258" s="868"/>
      <c r="R258" s="868"/>
      <c r="S258" s="868"/>
      <c r="T258" s="868"/>
      <c r="U258" s="868"/>
      <c r="V258" s="868"/>
      <c r="W258" s="868"/>
      <c r="X258" s="868"/>
      <c r="Y258" s="868"/>
      <c r="Z258" s="868"/>
      <c r="AA258" s="868"/>
      <c r="AB258" s="868"/>
      <c r="AC258" s="868"/>
      <c r="AD258" s="868"/>
      <c r="AE258" s="868"/>
      <c r="AF258" s="868"/>
      <c r="AG258" s="868"/>
      <c r="AH258" s="868"/>
      <c r="AI258" s="868"/>
      <c r="AJ258" s="868"/>
      <c r="AK258" s="868"/>
      <c r="AL258" s="868"/>
      <c r="AM258" s="868"/>
      <c r="AN258" s="868"/>
      <c r="AO258" s="868"/>
      <c r="AP258" s="868"/>
      <c r="AQ258" s="868"/>
      <c r="AR258" s="868"/>
      <c r="AS258" s="868"/>
      <c r="AT258" s="868"/>
      <c r="AU258" s="868"/>
      <c r="AV258" s="868"/>
      <c r="AW258" s="868"/>
      <c r="AX258" s="868"/>
      <c r="AY258" s="868"/>
      <c r="AZ258" s="868"/>
      <c r="BA258" s="868"/>
      <c r="BB258" s="868"/>
      <c r="BC258" s="868"/>
      <c r="BD258" s="868"/>
      <c r="BE258" s="868"/>
      <c r="BF258" s="868"/>
      <c r="BG258" s="868"/>
      <c r="BH258" s="868"/>
      <c r="BI258" s="868"/>
      <c r="BJ258" s="868"/>
      <c r="BK258" s="809"/>
      <c r="BL258" s="158"/>
      <c r="BM258" s="158"/>
      <c r="BN258" s="158"/>
      <c r="BO258" s="158"/>
      <c r="BP258" s="158"/>
      <c r="BQ258" s="158"/>
      <c r="BR258" s="158"/>
      <c r="BS258" s="158"/>
      <c r="BT258" s="158"/>
      <c r="BU258" s="158"/>
      <c r="BV258" s="165"/>
      <c r="BW258" s="165"/>
      <c r="BX258" s="165"/>
      <c r="BY258" s="165"/>
      <c r="BZ258" s="165"/>
      <c r="CA258" s="165"/>
    </row>
    <row r="259" spans="1:79" s="78" customFormat="1" ht="12.75" x14ac:dyDescent="0.2">
      <c r="A259" s="76"/>
      <c r="B259" s="76"/>
      <c r="C259" s="454"/>
      <c r="D259" s="1055"/>
      <c r="E259" s="459"/>
      <c r="F259" s="459"/>
      <c r="G259" s="119"/>
      <c r="H259" s="119"/>
      <c r="I259" s="76"/>
      <c r="J259" s="463"/>
      <c r="K259" s="806"/>
      <c r="L259" s="806"/>
      <c r="M259" s="146"/>
      <c r="N259" s="868"/>
      <c r="O259" s="868"/>
      <c r="P259" s="868"/>
      <c r="Q259" s="868"/>
      <c r="R259" s="868"/>
      <c r="S259" s="868"/>
      <c r="T259" s="868"/>
      <c r="U259" s="868"/>
      <c r="V259" s="868"/>
      <c r="W259" s="868"/>
      <c r="X259" s="868"/>
      <c r="Y259" s="868"/>
      <c r="Z259" s="868"/>
      <c r="AA259" s="868"/>
      <c r="AB259" s="868"/>
      <c r="AC259" s="868"/>
      <c r="AD259" s="868"/>
      <c r="AE259" s="868"/>
      <c r="AF259" s="868"/>
      <c r="AG259" s="868"/>
      <c r="AH259" s="868"/>
      <c r="AI259" s="868"/>
      <c r="AJ259" s="868"/>
      <c r="AK259" s="868"/>
      <c r="AL259" s="868"/>
      <c r="AM259" s="868"/>
      <c r="AN259" s="868"/>
      <c r="AO259" s="868"/>
      <c r="AP259" s="868"/>
      <c r="AQ259" s="868"/>
      <c r="AR259" s="868"/>
      <c r="AS259" s="868"/>
      <c r="AT259" s="868"/>
      <c r="AU259" s="868"/>
      <c r="AV259" s="868"/>
      <c r="AW259" s="868"/>
      <c r="AX259" s="868"/>
      <c r="AY259" s="868"/>
      <c r="AZ259" s="868"/>
      <c r="BA259" s="868"/>
      <c r="BB259" s="868"/>
      <c r="BC259" s="868"/>
      <c r="BD259" s="868"/>
      <c r="BE259" s="868"/>
      <c r="BF259" s="868"/>
      <c r="BG259" s="868"/>
      <c r="BH259" s="868"/>
      <c r="BI259" s="868"/>
      <c r="BJ259" s="868"/>
      <c r="BK259" s="809"/>
      <c r="BL259" s="158"/>
      <c r="BM259" s="158"/>
      <c r="BN259" s="158"/>
      <c r="BO259" s="158"/>
      <c r="BP259" s="158"/>
      <c r="BQ259" s="158"/>
      <c r="BR259" s="158"/>
      <c r="BS259" s="158"/>
      <c r="BT259" s="158"/>
      <c r="BU259" s="158"/>
      <c r="BV259" s="165"/>
      <c r="BW259" s="165"/>
      <c r="BX259" s="165"/>
      <c r="BY259" s="165"/>
      <c r="BZ259" s="165"/>
      <c r="CA259" s="165"/>
    </row>
    <row r="260" spans="1:79" s="78" customFormat="1" ht="12.75" x14ac:dyDescent="0.2">
      <c r="A260" s="76"/>
      <c r="B260" s="76"/>
      <c r="C260" s="454"/>
      <c r="D260" s="1055"/>
      <c r="E260" s="459"/>
      <c r="F260" s="459"/>
      <c r="G260" s="119"/>
      <c r="H260" s="119"/>
      <c r="I260" s="76"/>
      <c r="J260" s="463"/>
      <c r="K260" s="806"/>
      <c r="L260" s="806"/>
      <c r="M260" s="146"/>
      <c r="N260" s="868"/>
      <c r="O260" s="868"/>
      <c r="P260" s="868"/>
      <c r="Q260" s="868"/>
      <c r="R260" s="868"/>
      <c r="S260" s="868"/>
      <c r="T260" s="868"/>
      <c r="U260" s="868"/>
      <c r="V260" s="868"/>
      <c r="W260" s="868"/>
      <c r="X260" s="868"/>
      <c r="Y260" s="868"/>
      <c r="Z260" s="868"/>
      <c r="AA260" s="868"/>
      <c r="AB260" s="868"/>
      <c r="AC260" s="868"/>
      <c r="AD260" s="868"/>
      <c r="AE260" s="868"/>
      <c r="AF260" s="868"/>
      <c r="AG260" s="868"/>
      <c r="AH260" s="868"/>
      <c r="AI260" s="868"/>
      <c r="AJ260" s="868"/>
      <c r="AK260" s="868"/>
      <c r="AL260" s="868"/>
      <c r="AM260" s="868"/>
      <c r="AN260" s="868"/>
      <c r="AO260" s="868"/>
      <c r="AP260" s="868"/>
      <c r="AQ260" s="868"/>
      <c r="AR260" s="868"/>
      <c r="AS260" s="868"/>
      <c r="AT260" s="868"/>
      <c r="AU260" s="868"/>
      <c r="AV260" s="868"/>
      <c r="AW260" s="868"/>
      <c r="AX260" s="868"/>
      <c r="AY260" s="868"/>
      <c r="AZ260" s="868"/>
      <c r="BA260" s="868"/>
      <c r="BB260" s="868"/>
      <c r="BC260" s="868"/>
      <c r="BD260" s="868"/>
      <c r="BE260" s="868"/>
      <c r="BF260" s="868"/>
      <c r="BG260" s="868"/>
      <c r="BH260" s="868"/>
      <c r="BI260" s="868"/>
      <c r="BJ260" s="868"/>
      <c r="BK260" s="809"/>
      <c r="BL260" s="158"/>
      <c r="BM260" s="158"/>
      <c r="BN260" s="158"/>
      <c r="BO260" s="158"/>
      <c r="BP260" s="158"/>
      <c r="BQ260" s="158"/>
      <c r="BR260" s="158"/>
      <c r="BS260" s="158"/>
      <c r="BT260" s="158"/>
      <c r="BU260" s="158"/>
      <c r="BV260" s="165"/>
      <c r="BW260" s="165"/>
      <c r="BX260" s="165"/>
      <c r="BY260" s="165"/>
      <c r="BZ260" s="165"/>
      <c r="CA260" s="165"/>
    </row>
    <row r="261" spans="1:79" s="78" customFormat="1" ht="12.75" x14ac:dyDescent="0.2">
      <c r="A261" s="76"/>
      <c r="B261" s="76"/>
      <c r="C261" s="454"/>
      <c r="D261" s="1055"/>
      <c r="E261" s="459"/>
      <c r="F261" s="459"/>
      <c r="G261" s="119"/>
      <c r="H261" s="119"/>
      <c r="I261" s="76"/>
      <c r="J261" s="463"/>
      <c r="K261" s="806"/>
      <c r="L261" s="806"/>
      <c r="M261" s="146"/>
      <c r="N261" s="868"/>
      <c r="O261" s="868"/>
      <c r="P261" s="868"/>
      <c r="Q261" s="868"/>
      <c r="R261" s="868"/>
      <c r="S261" s="868"/>
      <c r="T261" s="868"/>
      <c r="U261" s="868"/>
      <c r="V261" s="868"/>
      <c r="W261" s="868"/>
      <c r="X261" s="868"/>
      <c r="Y261" s="868"/>
      <c r="Z261" s="868"/>
      <c r="AA261" s="868"/>
      <c r="AB261" s="868"/>
      <c r="AC261" s="868"/>
      <c r="AD261" s="868"/>
      <c r="AE261" s="868"/>
      <c r="AF261" s="868"/>
      <c r="AG261" s="868"/>
      <c r="AH261" s="868"/>
      <c r="AI261" s="868"/>
      <c r="AJ261" s="868"/>
      <c r="AK261" s="868"/>
      <c r="AL261" s="868"/>
      <c r="AM261" s="868"/>
      <c r="AN261" s="868"/>
      <c r="AO261" s="868"/>
      <c r="AP261" s="868"/>
      <c r="AQ261" s="868"/>
      <c r="AR261" s="868"/>
      <c r="AS261" s="868"/>
      <c r="AT261" s="868"/>
      <c r="AU261" s="868"/>
      <c r="AV261" s="868"/>
      <c r="AW261" s="868"/>
      <c r="AX261" s="868"/>
      <c r="AY261" s="868"/>
      <c r="AZ261" s="868"/>
      <c r="BA261" s="868"/>
      <c r="BB261" s="868"/>
      <c r="BC261" s="868"/>
      <c r="BD261" s="868"/>
      <c r="BE261" s="868"/>
      <c r="BF261" s="868"/>
      <c r="BG261" s="868"/>
      <c r="BH261" s="868"/>
      <c r="BI261" s="868"/>
      <c r="BJ261" s="868"/>
      <c r="BK261" s="809"/>
      <c r="BL261" s="158"/>
      <c r="BM261" s="158"/>
      <c r="BN261" s="158"/>
      <c r="BO261" s="158"/>
      <c r="BP261" s="158"/>
      <c r="BQ261" s="158"/>
      <c r="BR261" s="158"/>
      <c r="BS261" s="158"/>
      <c r="BT261" s="158"/>
      <c r="BU261" s="158"/>
      <c r="BV261" s="165"/>
      <c r="BW261" s="165"/>
      <c r="BX261" s="165"/>
      <c r="BY261" s="165"/>
      <c r="BZ261" s="165"/>
      <c r="CA261" s="165"/>
    </row>
    <row r="262" spans="1:79" s="78" customFormat="1" ht="12.75" x14ac:dyDescent="0.2">
      <c r="A262" s="76"/>
      <c r="B262" s="76"/>
      <c r="C262" s="454"/>
      <c r="D262" s="1055"/>
      <c r="E262" s="459"/>
      <c r="F262" s="459"/>
      <c r="G262" s="119"/>
      <c r="H262" s="119"/>
      <c r="I262" s="76"/>
      <c r="J262" s="463"/>
      <c r="K262" s="806"/>
      <c r="L262" s="806"/>
      <c r="M262" s="146"/>
      <c r="N262" s="868"/>
      <c r="O262" s="868"/>
      <c r="P262" s="868"/>
      <c r="Q262" s="868"/>
      <c r="R262" s="868"/>
      <c r="S262" s="868"/>
      <c r="T262" s="868"/>
      <c r="U262" s="868"/>
      <c r="V262" s="868"/>
      <c r="W262" s="868"/>
      <c r="X262" s="868"/>
      <c r="Y262" s="868"/>
      <c r="Z262" s="868"/>
      <c r="AA262" s="868"/>
      <c r="AB262" s="868"/>
      <c r="AC262" s="868"/>
      <c r="AD262" s="868"/>
      <c r="AE262" s="868"/>
      <c r="AF262" s="868"/>
      <c r="AG262" s="868"/>
      <c r="AH262" s="868"/>
      <c r="AI262" s="868"/>
      <c r="AJ262" s="868"/>
      <c r="AK262" s="868"/>
      <c r="AL262" s="868"/>
      <c r="AM262" s="868"/>
      <c r="AN262" s="868"/>
      <c r="AO262" s="868"/>
      <c r="AP262" s="868"/>
      <c r="AQ262" s="868"/>
      <c r="AR262" s="868"/>
      <c r="AS262" s="868"/>
      <c r="AT262" s="868"/>
      <c r="AU262" s="868"/>
      <c r="AV262" s="868"/>
      <c r="AW262" s="868"/>
      <c r="AX262" s="868"/>
      <c r="AY262" s="868"/>
      <c r="AZ262" s="868"/>
      <c r="BA262" s="868"/>
      <c r="BB262" s="868"/>
      <c r="BC262" s="868"/>
      <c r="BD262" s="868"/>
      <c r="BE262" s="868"/>
      <c r="BF262" s="868"/>
      <c r="BG262" s="868"/>
      <c r="BH262" s="868"/>
      <c r="BI262" s="868"/>
      <c r="BJ262" s="868"/>
      <c r="BK262" s="809"/>
      <c r="BL262" s="158"/>
      <c r="BM262" s="158"/>
      <c r="BN262" s="158"/>
      <c r="BO262" s="158"/>
      <c r="BP262" s="158"/>
      <c r="BQ262" s="158"/>
      <c r="BR262" s="158"/>
      <c r="BS262" s="158"/>
      <c r="BT262" s="158"/>
      <c r="BU262" s="158"/>
      <c r="BV262" s="165"/>
      <c r="BW262" s="165"/>
      <c r="BX262" s="165"/>
      <c r="BY262" s="165"/>
      <c r="BZ262" s="165"/>
      <c r="CA262" s="165"/>
    </row>
    <row r="263" spans="1:79" s="78" customFormat="1" ht="12.75" x14ac:dyDescent="0.2">
      <c r="A263" s="76"/>
      <c r="B263" s="76"/>
      <c r="C263" s="454"/>
      <c r="D263" s="1055"/>
      <c r="E263" s="459"/>
      <c r="F263" s="459"/>
      <c r="G263" s="119"/>
      <c r="H263" s="119"/>
      <c r="I263" s="76"/>
      <c r="J263" s="463"/>
      <c r="K263" s="806"/>
      <c r="L263" s="806"/>
      <c r="M263" s="146"/>
      <c r="N263" s="868"/>
      <c r="O263" s="868"/>
      <c r="P263" s="868"/>
      <c r="Q263" s="868"/>
      <c r="R263" s="868"/>
      <c r="S263" s="868"/>
      <c r="T263" s="868"/>
      <c r="U263" s="868"/>
      <c r="V263" s="868"/>
      <c r="W263" s="868"/>
      <c r="X263" s="868"/>
      <c r="Y263" s="868"/>
      <c r="Z263" s="868"/>
      <c r="AA263" s="868"/>
      <c r="AB263" s="868"/>
      <c r="AC263" s="868"/>
      <c r="AD263" s="868"/>
      <c r="AE263" s="868"/>
      <c r="AF263" s="868"/>
      <c r="AG263" s="868"/>
      <c r="AH263" s="868"/>
      <c r="AI263" s="868"/>
      <c r="AJ263" s="868"/>
      <c r="AK263" s="868"/>
      <c r="AL263" s="868"/>
      <c r="AM263" s="868"/>
      <c r="AN263" s="868"/>
      <c r="AO263" s="868"/>
      <c r="AP263" s="868"/>
      <c r="AQ263" s="868"/>
      <c r="AR263" s="868"/>
      <c r="AS263" s="868"/>
      <c r="AT263" s="868"/>
      <c r="AU263" s="868"/>
      <c r="AV263" s="868"/>
      <c r="AW263" s="868"/>
      <c r="AX263" s="868"/>
      <c r="AY263" s="868"/>
      <c r="AZ263" s="868"/>
      <c r="BA263" s="868"/>
      <c r="BB263" s="868"/>
      <c r="BC263" s="868"/>
      <c r="BD263" s="868"/>
      <c r="BE263" s="868"/>
      <c r="BF263" s="868"/>
      <c r="BG263" s="868"/>
      <c r="BH263" s="868"/>
      <c r="BI263" s="868"/>
      <c r="BJ263" s="868"/>
      <c r="BK263" s="809"/>
      <c r="BL263" s="158"/>
      <c r="BM263" s="158"/>
      <c r="BN263" s="158"/>
      <c r="BO263" s="158"/>
      <c r="BP263" s="158"/>
      <c r="BQ263" s="158"/>
      <c r="BR263" s="158"/>
      <c r="BS263" s="158"/>
      <c r="BT263" s="158"/>
      <c r="BU263" s="158"/>
      <c r="BV263" s="165"/>
      <c r="BW263" s="165"/>
      <c r="BX263" s="165"/>
      <c r="BY263" s="165"/>
      <c r="BZ263" s="165"/>
      <c r="CA263" s="165"/>
    </row>
    <row r="264" spans="1:79" s="78" customFormat="1" ht="12.75" x14ac:dyDescent="0.2">
      <c r="A264" s="76"/>
      <c r="B264" s="76"/>
      <c r="C264" s="454"/>
      <c r="D264" s="1055"/>
      <c r="E264" s="459"/>
      <c r="F264" s="459"/>
      <c r="G264" s="119"/>
      <c r="H264" s="119"/>
      <c r="I264" s="76"/>
      <c r="J264" s="463"/>
      <c r="K264" s="806"/>
      <c r="L264" s="806"/>
      <c r="M264" s="146"/>
      <c r="N264" s="868"/>
      <c r="O264" s="868"/>
      <c r="P264" s="868"/>
      <c r="Q264" s="868"/>
      <c r="R264" s="868"/>
      <c r="S264" s="868"/>
      <c r="T264" s="868"/>
      <c r="U264" s="868"/>
      <c r="V264" s="868"/>
      <c r="W264" s="868"/>
      <c r="X264" s="868"/>
      <c r="Y264" s="868"/>
      <c r="Z264" s="868"/>
      <c r="AA264" s="868"/>
      <c r="AB264" s="868"/>
      <c r="AC264" s="868"/>
      <c r="AD264" s="868"/>
      <c r="AE264" s="868"/>
      <c r="AF264" s="868"/>
      <c r="AG264" s="868"/>
      <c r="AH264" s="868"/>
      <c r="AI264" s="868"/>
      <c r="AJ264" s="868"/>
      <c r="AK264" s="868"/>
      <c r="AL264" s="868"/>
      <c r="AM264" s="868"/>
      <c r="AN264" s="868"/>
      <c r="AO264" s="868"/>
      <c r="AP264" s="868"/>
      <c r="AQ264" s="868"/>
      <c r="AR264" s="868"/>
      <c r="AS264" s="868"/>
      <c r="AT264" s="868"/>
      <c r="AU264" s="868"/>
      <c r="AV264" s="868"/>
      <c r="AW264" s="868"/>
      <c r="AX264" s="868"/>
      <c r="AY264" s="868"/>
      <c r="AZ264" s="868"/>
      <c r="BA264" s="868"/>
      <c r="BB264" s="868"/>
      <c r="BC264" s="868"/>
      <c r="BD264" s="868"/>
      <c r="BE264" s="868"/>
      <c r="BF264" s="868"/>
      <c r="BG264" s="868"/>
      <c r="BH264" s="868"/>
      <c r="BI264" s="868"/>
      <c r="BJ264" s="868"/>
      <c r="BK264" s="809"/>
      <c r="BL264" s="158"/>
      <c r="BM264" s="158"/>
      <c r="BN264" s="158"/>
      <c r="BO264" s="158"/>
      <c r="BP264" s="158"/>
      <c r="BQ264" s="158"/>
      <c r="BR264" s="158"/>
      <c r="BS264" s="158"/>
      <c r="BT264" s="158"/>
      <c r="BU264" s="158"/>
      <c r="BV264" s="165"/>
      <c r="BW264" s="165"/>
      <c r="BX264" s="165"/>
      <c r="BY264" s="165"/>
      <c r="BZ264" s="165"/>
      <c r="CA264" s="165"/>
    </row>
    <row r="265" spans="1:79" s="78" customFormat="1" ht="12.75" x14ac:dyDescent="0.2">
      <c r="A265" s="76"/>
      <c r="B265" s="76"/>
      <c r="C265" s="454"/>
      <c r="D265" s="1055"/>
      <c r="E265" s="459"/>
      <c r="F265" s="459"/>
      <c r="G265" s="119"/>
      <c r="H265" s="119"/>
      <c r="I265" s="76"/>
      <c r="J265" s="463"/>
      <c r="K265" s="806"/>
      <c r="L265" s="806"/>
      <c r="M265" s="146"/>
      <c r="N265" s="868"/>
      <c r="O265" s="868"/>
      <c r="P265" s="868"/>
      <c r="Q265" s="868"/>
      <c r="R265" s="868"/>
      <c r="S265" s="868"/>
      <c r="T265" s="868"/>
      <c r="U265" s="868"/>
      <c r="V265" s="868"/>
      <c r="W265" s="868"/>
      <c r="X265" s="868"/>
      <c r="Y265" s="868"/>
      <c r="Z265" s="868"/>
      <c r="AA265" s="868"/>
      <c r="AB265" s="868"/>
      <c r="AC265" s="868"/>
      <c r="AD265" s="868"/>
      <c r="AE265" s="868"/>
      <c r="AF265" s="868"/>
      <c r="AG265" s="868"/>
      <c r="AH265" s="868"/>
      <c r="AI265" s="868"/>
      <c r="AJ265" s="868"/>
      <c r="AK265" s="868"/>
      <c r="AL265" s="868"/>
      <c r="AM265" s="868"/>
      <c r="AN265" s="868"/>
      <c r="AO265" s="868"/>
      <c r="AP265" s="868"/>
      <c r="AQ265" s="868"/>
      <c r="AR265" s="868"/>
      <c r="AS265" s="868"/>
      <c r="AT265" s="868"/>
      <c r="AU265" s="868"/>
      <c r="AV265" s="868"/>
      <c r="AW265" s="868"/>
      <c r="AX265" s="868"/>
      <c r="AY265" s="868"/>
      <c r="AZ265" s="868"/>
      <c r="BA265" s="868"/>
      <c r="BB265" s="868"/>
      <c r="BC265" s="868"/>
      <c r="BD265" s="868"/>
      <c r="BE265" s="868"/>
      <c r="BF265" s="868"/>
      <c r="BG265" s="868"/>
      <c r="BH265" s="868"/>
      <c r="BI265" s="868"/>
      <c r="BJ265" s="868"/>
      <c r="BK265" s="809"/>
      <c r="BL265" s="158"/>
      <c r="BM265" s="158"/>
      <c r="BN265" s="158"/>
      <c r="BO265" s="158"/>
      <c r="BP265" s="158"/>
      <c r="BQ265" s="158"/>
      <c r="BR265" s="158"/>
      <c r="BS265" s="158"/>
      <c r="BT265" s="158"/>
      <c r="BU265" s="158"/>
      <c r="BV265" s="165"/>
      <c r="BW265" s="165"/>
      <c r="BX265" s="165"/>
      <c r="BY265" s="165"/>
      <c r="BZ265" s="165"/>
      <c r="CA265" s="165"/>
    </row>
    <row r="266" spans="1:79" s="78" customFormat="1" ht="12.75" x14ac:dyDescent="0.2">
      <c r="A266" s="76"/>
      <c r="B266" s="76"/>
      <c r="C266" s="454"/>
      <c r="D266" s="1055"/>
      <c r="E266" s="459"/>
      <c r="F266" s="459"/>
      <c r="G266" s="119"/>
      <c r="H266" s="119"/>
      <c r="I266" s="76"/>
      <c r="J266" s="463"/>
      <c r="K266" s="806"/>
      <c r="L266" s="806"/>
      <c r="M266" s="146"/>
      <c r="N266" s="868"/>
      <c r="O266" s="868"/>
      <c r="P266" s="868"/>
      <c r="Q266" s="868"/>
      <c r="R266" s="868"/>
      <c r="S266" s="868"/>
      <c r="T266" s="868"/>
      <c r="U266" s="868"/>
      <c r="V266" s="868"/>
      <c r="W266" s="868"/>
      <c r="X266" s="868"/>
      <c r="Y266" s="868"/>
      <c r="Z266" s="868"/>
      <c r="AA266" s="868"/>
      <c r="AB266" s="868"/>
      <c r="AC266" s="868"/>
      <c r="AD266" s="868"/>
      <c r="AE266" s="868"/>
      <c r="AF266" s="868"/>
      <c r="AG266" s="868"/>
      <c r="AH266" s="868"/>
      <c r="AI266" s="868"/>
      <c r="AJ266" s="868"/>
      <c r="AK266" s="868"/>
      <c r="AL266" s="868"/>
      <c r="AM266" s="868"/>
      <c r="AN266" s="868"/>
      <c r="AO266" s="868"/>
      <c r="AP266" s="868"/>
      <c r="AQ266" s="868"/>
      <c r="AR266" s="868"/>
      <c r="AS266" s="868"/>
      <c r="AT266" s="868"/>
      <c r="AU266" s="868"/>
      <c r="AV266" s="868"/>
      <c r="AW266" s="868"/>
      <c r="AX266" s="868"/>
      <c r="AY266" s="868"/>
      <c r="AZ266" s="868"/>
      <c r="BA266" s="868"/>
      <c r="BB266" s="868"/>
      <c r="BC266" s="868"/>
      <c r="BD266" s="868"/>
      <c r="BE266" s="868"/>
      <c r="BF266" s="868"/>
      <c r="BG266" s="868"/>
      <c r="BH266" s="868"/>
      <c r="BI266" s="868"/>
      <c r="BJ266" s="868"/>
      <c r="BK266" s="809"/>
      <c r="BL266" s="158"/>
      <c r="BM266" s="158"/>
      <c r="BN266" s="158"/>
      <c r="BO266" s="158"/>
      <c r="BP266" s="158"/>
      <c r="BQ266" s="158"/>
      <c r="BR266" s="158"/>
      <c r="BS266" s="158"/>
      <c r="BT266" s="158"/>
      <c r="BU266" s="158"/>
      <c r="BV266" s="165"/>
      <c r="BW266" s="165"/>
      <c r="BX266" s="165"/>
      <c r="BY266" s="165"/>
      <c r="BZ266" s="165"/>
      <c r="CA266" s="165"/>
    </row>
    <row r="267" spans="1:79" s="78" customFormat="1" ht="12.75" x14ac:dyDescent="0.2">
      <c r="A267" s="76"/>
      <c r="B267" s="76"/>
      <c r="C267" s="454"/>
      <c r="D267" s="1055"/>
      <c r="E267" s="459"/>
      <c r="F267" s="459"/>
      <c r="G267" s="119"/>
      <c r="H267" s="119"/>
      <c r="I267" s="76"/>
      <c r="J267" s="463"/>
      <c r="K267" s="806"/>
      <c r="L267" s="806"/>
      <c r="M267" s="146"/>
      <c r="N267" s="868"/>
      <c r="O267" s="868"/>
      <c r="P267" s="868"/>
      <c r="Q267" s="868"/>
      <c r="R267" s="868"/>
      <c r="S267" s="868"/>
      <c r="T267" s="868"/>
      <c r="U267" s="868"/>
      <c r="V267" s="868"/>
      <c r="W267" s="868"/>
      <c r="X267" s="868"/>
      <c r="Y267" s="868"/>
      <c r="Z267" s="868"/>
      <c r="AA267" s="868"/>
      <c r="AB267" s="868"/>
      <c r="AC267" s="868"/>
      <c r="AD267" s="868"/>
      <c r="AE267" s="868"/>
      <c r="AF267" s="868"/>
      <c r="AG267" s="868"/>
      <c r="AH267" s="868"/>
      <c r="AI267" s="868"/>
      <c r="AJ267" s="868"/>
      <c r="AK267" s="868"/>
      <c r="AL267" s="868"/>
      <c r="AM267" s="868"/>
      <c r="AN267" s="868"/>
      <c r="AO267" s="868"/>
      <c r="AP267" s="868"/>
      <c r="AQ267" s="868"/>
      <c r="AR267" s="868"/>
      <c r="AS267" s="868"/>
      <c r="AT267" s="868"/>
      <c r="AU267" s="868"/>
      <c r="AV267" s="868"/>
      <c r="AW267" s="868"/>
      <c r="AX267" s="868"/>
      <c r="AY267" s="868"/>
      <c r="AZ267" s="868"/>
      <c r="BA267" s="868"/>
      <c r="BB267" s="868"/>
      <c r="BC267" s="868"/>
      <c r="BD267" s="868"/>
      <c r="BE267" s="868"/>
      <c r="BF267" s="868"/>
      <c r="BG267" s="868"/>
      <c r="BH267" s="868"/>
      <c r="BI267" s="868"/>
      <c r="BJ267" s="868"/>
      <c r="BK267" s="809"/>
      <c r="BL267" s="158"/>
      <c r="BM267" s="158"/>
      <c r="BN267" s="158"/>
      <c r="BO267" s="158"/>
      <c r="BP267" s="158"/>
      <c r="BQ267" s="158"/>
      <c r="BR267" s="158"/>
      <c r="BS267" s="158"/>
      <c r="BT267" s="158"/>
      <c r="BU267" s="158"/>
      <c r="BV267" s="165"/>
      <c r="BW267" s="165"/>
      <c r="BX267" s="165"/>
      <c r="BY267" s="165"/>
      <c r="BZ267" s="165"/>
      <c r="CA267" s="165"/>
    </row>
    <row r="268" spans="1:79" s="78" customFormat="1" ht="12.75" x14ac:dyDescent="0.2">
      <c r="A268" s="76"/>
      <c r="B268" s="76"/>
      <c r="C268" s="454"/>
      <c r="D268" s="1055"/>
      <c r="E268" s="459"/>
      <c r="F268" s="459"/>
      <c r="G268" s="119"/>
      <c r="H268" s="119"/>
      <c r="I268" s="76"/>
      <c r="J268" s="463"/>
      <c r="K268" s="806"/>
      <c r="L268" s="806"/>
      <c r="M268" s="146"/>
      <c r="N268" s="868"/>
      <c r="O268" s="868"/>
      <c r="P268" s="868"/>
      <c r="Q268" s="868"/>
      <c r="R268" s="868"/>
      <c r="S268" s="868"/>
      <c r="T268" s="868"/>
      <c r="U268" s="868"/>
      <c r="V268" s="868"/>
      <c r="W268" s="868"/>
      <c r="X268" s="868"/>
      <c r="Y268" s="868"/>
      <c r="Z268" s="868"/>
      <c r="AA268" s="868"/>
      <c r="AB268" s="868"/>
      <c r="AC268" s="868"/>
      <c r="AD268" s="868"/>
      <c r="AE268" s="868"/>
      <c r="AF268" s="868"/>
      <c r="AG268" s="868"/>
      <c r="AH268" s="868"/>
      <c r="AI268" s="868"/>
      <c r="AJ268" s="868"/>
      <c r="AK268" s="868"/>
      <c r="AL268" s="868"/>
      <c r="AM268" s="868"/>
      <c r="AN268" s="868"/>
      <c r="AO268" s="868"/>
      <c r="AP268" s="868"/>
      <c r="AQ268" s="868"/>
      <c r="AR268" s="868"/>
      <c r="AS268" s="868"/>
      <c r="AT268" s="868"/>
      <c r="AU268" s="868"/>
      <c r="AV268" s="868"/>
      <c r="AW268" s="868"/>
      <c r="AX268" s="868"/>
      <c r="AY268" s="868"/>
      <c r="AZ268" s="868"/>
      <c r="BA268" s="868"/>
      <c r="BB268" s="868"/>
      <c r="BC268" s="868"/>
      <c r="BD268" s="868"/>
      <c r="BE268" s="868"/>
      <c r="BF268" s="868"/>
      <c r="BG268" s="868"/>
      <c r="BH268" s="868"/>
      <c r="BI268" s="868"/>
      <c r="BJ268" s="868"/>
      <c r="BK268" s="809"/>
      <c r="BL268" s="158"/>
      <c r="BM268" s="158"/>
      <c r="BN268" s="158"/>
      <c r="BO268" s="158"/>
      <c r="BP268" s="158"/>
      <c r="BQ268" s="158"/>
      <c r="BR268" s="158"/>
      <c r="BS268" s="158"/>
      <c r="BT268" s="158"/>
      <c r="BU268" s="158"/>
      <c r="BV268" s="165"/>
      <c r="BW268" s="165"/>
      <c r="BX268" s="165"/>
      <c r="BY268" s="165"/>
      <c r="BZ268" s="165"/>
      <c r="CA268" s="165"/>
    </row>
    <row r="269" spans="1:79" s="78" customFormat="1" ht="12.75" x14ac:dyDescent="0.2">
      <c r="A269" s="76"/>
      <c r="B269" s="76"/>
      <c r="C269" s="454"/>
      <c r="D269" s="1055"/>
      <c r="E269" s="459"/>
      <c r="F269" s="459"/>
      <c r="G269" s="119"/>
      <c r="H269" s="119"/>
      <c r="I269" s="76"/>
      <c r="J269" s="463"/>
      <c r="K269" s="806"/>
      <c r="L269" s="806"/>
      <c r="M269" s="146"/>
      <c r="N269" s="868"/>
      <c r="O269" s="868"/>
      <c r="P269" s="868"/>
      <c r="Q269" s="868"/>
      <c r="R269" s="868"/>
      <c r="S269" s="868"/>
      <c r="T269" s="868"/>
      <c r="U269" s="868"/>
      <c r="V269" s="868"/>
      <c r="W269" s="868"/>
      <c r="X269" s="868"/>
      <c r="Y269" s="868"/>
      <c r="Z269" s="868"/>
      <c r="AA269" s="868"/>
      <c r="AB269" s="868"/>
      <c r="AC269" s="868"/>
      <c r="AD269" s="868"/>
      <c r="AE269" s="868"/>
      <c r="AF269" s="868"/>
      <c r="AG269" s="868"/>
      <c r="AH269" s="868"/>
      <c r="AI269" s="868"/>
      <c r="AJ269" s="868"/>
      <c r="AK269" s="868"/>
      <c r="AL269" s="868"/>
      <c r="AM269" s="868"/>
      <c r="AN269" s="868"/>
      <c r="AO269" s="868"/>
      <c r="AP269" s="868"/>
      <c r="AQ269" s="868"/>
      <c r="AR269" s="868"/>
      <c r="AS269" s="868"/>
      <c r="AT269" s="868"/>
      <c r="AU269" s="868"/>
      <c r="AV269" s="868"/>
      <c r="AW269" s="868"/>
      <c r="AX269" s="868"/>
      <c r="AY269" s="868"/>
      <c r="AZ269" s="868"/>
      <c r="BA269" s="868"/>
      <c r="BB269" s="868"/>
      <c r="BC269" s="868"/>
      <c r="BD269" s="868"/>
      <c r="BE269" s="868"/>
      <c r="BF269" s="868"/>
      <c r="BG269" s="868"/>
      <c r="BH269" s="868"/>
      <c r="BI269" s="868"/>
      <c r="BJ269" s="868"/>
      <c r="BK269" s="809"/>
      <c r="BL269" s="158"/>
      <c r="BM269" s="158"/>
      <c r="BN269" s="158"/>
      <c r="BO269" s="158"/>
      <c r="BP269" s="158"/>
      <c r="BQ269" s="158"/>
      <c r="BR269" s="158"/>
      <c r="BS269" s="158"/>
      <c r="BT269" s="158"/>
      <c r="BU269" s="158"/>
      <c r="BV269" s="165"/>
      <c r="BW269" s="165"/>
      <c r="BX269" s="165"/>
      <c r="BY269" s="165"/>
      <c r="BZ269" s="165"/>
      <c r="CA269" s="165"/>
    </row>
    <row r="270" spans="1:79" s="78" customFormat="1" ht="12.75" x14ac:dyDescent="0.2">
      <c r="A270" s="76"/>
      <c r="B270" s="76"/>
      <c r="C270" s="454"/>
      <c r="D270" s="1055"/>
      <c r="E270" s="459"/>
      <c r="F270" s="459"/>
      <c r="G270" s="119"/>
      <c r="H270" s="119"/>
      <c r="I270" s="76"/>
      <c r="J270" s="463"/>
      <c r="K270" s="806"/>
      <c r="L270" s="806"/>
      <c r="M270" s="146"/>
      <c r="N270" s="868"/>
      <c r="O270" s="868"/>
      <c r="P270" s="868"/>
      <c r="Q270" s="868"/>
      <c r="R270" s="868"/>
      <c r="S270" s="868"/>
      <c r="T270" s="868"/>
      <c r="U270" s="868"/>
      <c r="V270" s="868"/>
      <c r="W270" s="868"/>
      <c r="X270" s="868"/>
      <c r="Y270" s="868"/>
      <c r="Z270" s="868"/>
      <c r="AA270" s="868"/>
      <c r="AB270" s="868"/>
      <c r="AC270" s="868"/>
      <c r="AD270" s="868"/>
      <c r="AE270" s="868"/>
      <c r="AF270" s="868"/>
      <c r="AG270" s="868"/>
      <c r="AH270" s="868"/>
      <c r="AI270" s="868"/>
      <c r="AJ270" s="868"/>
      <c r="AK270" s="868"/>
      <c r="AL270" s="868"/>
      <c r="AM270" s="868"/>
      <c r="AN270" s="868"/>
      <c r="AO270" s="868"/>
      <c r="AP270" s="868"/>
      <c r="AQ270" s="868"/>
      <c r="AR270" s="868"/>
      <c r="AS270" s="868"/>
      <c r="AT270" s="868"/>
      <c r="AU270" s="868"/>
      <c r="AV270" s="868"/>
      <c r="AW270" s="868"/>
      <c r="AX270" s="868"/>
      <c r="AY270" s="868"/>
      <c r="AZ270" s="868"/>
      <c r="BA270" s="868"/>
      <c r="BB270" s="868"/>
      <c r="BC270" s="868"/>
      <c r="BD270" s="868"/>
      <c r="BE270" s="868"/>
      <c r="BF270" s="868"/>
      <c r="BG270" s="868"/>
      <c r="BH270" s="868"/>
      <c r="BI270" s="868"/>
      <c r="BJ270" s="868"/>
      <c r="BK270" s="809"/>
      <c r="BL270" s="158"/>
      <c r="BM270" s="158"/>
      <c r="BN270" s="158"/>
      <c r="BO270" s="158"/>
      <c r="BP270" s="158"/>
      <c r="BQ270" s="158"/>
      <c r="BR270" s="158"/>
      <c r="BS270" s="158"/>
      <c r="BT270" s="158"/>
      <c r="BU270" s="158"/>
      <c r="BV270" s="165"/>
      <c r="BW270" s="165"/>
      <c r="BX270" s="165"/>
      <c r="BY270" s="165"/>
      <c r="BZ270" s="165"/>
      <c r="CA270" s="165"/>
    </row>
    <row r="271" spans="1:79" x14ac:dyDescent="0.25">
      <c r="A271" s="11"/>
      <c r="B271" s="11"/>
      <c r="C271" s="451"/>
      <c r="E271" s="458"/>
      <c r="F271" s="458"/>
      <c r="G271" s="13"/>
      <c r="H271" s="13"/>
    </row>
    <row r="272" spans="1:79" x14ac:dyDescent="0.25">
      <c r="A272" s="11"/>
      <c r="B272" s="11"/>
      <c r="C272" s="451"/>
      <c r="E272" s="458"/>
      <c r="F272" s="458"/>
      <c r="G272" s="13"/>
      <c r="H272" s="13"/>
    </row>
    <row r="273" spans="1:8" x14ac:dyDescent="0.25">
      <c r="A273" s="11"/>
      <c r="B273" s="11"/>
      <c r="C273" s="451"/>
      <c r="E273" s="458"/>
      <c r="F273" s="458"/>
      <c r="G273" s="13"/>
      <c r="H273" s="13"/>
    </row>
    <row r="274" spans="1:8" x14ac:dyDescent="0.25">
      <c r="A274" s="11"/>
      <c r="B274" s="11"/>
      <c r="C274" s="451"/>
      <c r="E274" s="458"/>
      <c r="F274" s="458"/>
      <c r="G274" s="13"/>
      <c r="H274" s="13"/>
    </row>
    <row r="275" spans="1:8" x14ac:dyDescent="0.25">
      <c r="A275" s="11"/>
      <c r="B275" s="11"/>
      <c r="C275" s="451"/>
      <c r="E275" s="458"/>
      <c r="F275" s="458"/>
      <c r="G275" s="13"/>
      <c r="H275" s="13"/>
    </row>
    <row r="276" spans="1:8" x14ac:dyDescent="0.25">
      <c r="A276" s="11"/>
      <c r="B276" s="11"/>
      <c r="C276" s="451"/>
      <c r="E276" s="458"/>
      <c r="F276" s="458"/>
      <c r="G276" s="13"/>
      <c r="H276" s="13"/>
    </row>
    <row r="277" spans="1:8" x14ac:dyDescent="0.25">
      <c r="A277" s="11"/>
      <c r="B277" s="11"/>
      <c r="C277" s="451"/>
      <c r="E277" s="458"/>
      <c r="F277" s="458"/>
      <c r="G277" s="13"/>
      <c r="H277" s="13"/>
    </row>
    <row r="278" spans="1:8" x14ac:dyDescent="0.25">
      <c r="A278" s="11"/>
      <c r="B278" s="11"/>
      <c r="C278" s="451"/>
      <c r="E278" s="458"/>
      <c r="F278" s="458"/>
      <c r="G278" s="13"/>
      <c r="H278" s="13"/>
    </row>
    <row r="279" spans="1:8" x14ac:dyDescent="0.25">
      <c r="A279" s="11"/>
      <c r="B279" s="11"/>
      <c r="C279" s="451"/>
      <c r="E279" s="458"/>
      <c r="F279" s="458"/>
      <c r="G279" s="13"/>
      <c r="H279" s="13"/>
    </row>
    <row r="280" spans="1:8" x14ac:dyDescent="0.25">
      <c r="A280" s="11"/>
      <c r="B280" s="11"/>
      <c r="C280" s="451"/>
      <c r="E280" s="458"/>
      <c r="F280" s="458"/>
      <c r="G280" s="13"/>
      <c r="H280" s="13"/>
    </row>
    <row r="281" spans="1:8" x14ac:dyDescent="0.25">
      <c r="A281" s="11"/>
      <c r="B281" s="11"/>
      <c r="C281" s="451"/>
      <c r="E281" s="458"/>
      <c r="F281" s="458"/>
      <c r="G281" s="13"/>
      <c r="H281" s="13"/>
    </row>
    <row r="282" spans="1:8" x14ac:dyDescent="0.25">
      <c r="A282" s="11"/>
      <c r="B282" s="11"/>
      <c r="C282" s="451"/>
      <c r="E282" s="458"/>
      <c r="F282" s="458"/>
      <c r="G282" s="13"/>
      <c r="H282" s="13"/>
    </row>
    <row r="283" spans="1:8" x14ac:dyDescent="0.25">
      <c r="A283" s="11"/>
      <c r="B283" s="11"/>
      <c r="C283" s="451"/>
      <c r="E283" s="458"/>
      <c r="F283" s="458"/>
      <c r="G283" s="13"/>
      <c r="H283" s="13"/>
    </row>
    <row r="284" spans="1:8" x14ac:dyDescent="0.25">
      <c r="A284" s="11"/>
      <c r="B284" s="11"/>
      <c r="C284" s="451"/>
      <c r="E284" s="458"/>
      <c r="F284" s="458"/>
      <c r="G284" s="13"/>
      <c r="H284" s="13"/>
    </row>
    <row r="285" spans="1:8" x14ac:dyDescent="0.25">
      <c r="A285" s="11"/>
      <c r="B285" s="11"/>
      <c r="C285" s="451"/>
      <c r="E285" s="458"/>
      <c r="F285" s="458"/>
      <c r="G285" s="13"/>
      <c r="H285" s="13"/>
    </row>
    <row r="286" spans="1:8" x14ac:dyDescent="0.25">
      <c r="A286" s="11"/>
      <c r="B286" s="11"/>
      <c r="C286" s="451"/>
      <c r="E286" s="458"/>
      <c r="F286" s="458"/>
      <c r="G286" s="13"/>
      <c r="H286" s="13"/>
    </row>
    <row r="287" spans="1:8" x14ac:dyDescent="0.25">
      <c r="A287" s="11"/>
      <c r="B287" s="11"/>
      <c r="C287" s="451"/>
      <c r="E287" s="458"/>
      <c r="F287" s="458"/>
      <c r="G287" s="13"/>
      <c r="H287" s="13"/>
    </row>
    <row r="288" spans="1:8" x14ac:dyDescent="0.25">
      <c r="A288" s="11"/>
      <c r="B288" s="11"/>
      <c r="C288" s="451"/>
      <c r="E288" s="458"/>
      <c r="F288" s="458"/>
      <c r="G288" s="13"/>
      <c r="H288" s="13"/>
    </row>
    <row r="289" spans="1:8" x14ac:dyDescent="0.25">
      <c r="A289" s="11"/>
      <c r="B289" s="11"/>
      <c r="C289" s="451"/>
      <c r="E289" s="458"/>
      <c r="F289" s="458"/>
      <c r="G289" s="13"/>
      <c r="H289" s="13"/>
    </row>
    <row r="290" spans="1:8" x14ac:dyDescent="0.25">
      <c r="A290" s="11"/>
      <c r="B290" s="11"/>
      <c r="C290" s="451"/>
      <c r="E290" s="458"/>
      <c r="F290" s="458"/>
      <c r="G290" s="13"/>
      <c r="H290" s="13"/>
    </row>
    <row r="291" spans="1:8" x14ac:dyDescent="0.25">
      <c r="A291" s="11"/>
      <c r="B291" s="11"/>
      <c r="C291" s="451"/>
      <c r="E291" s="458"/>
      <c r="F291" s="458"/>
      <c r="G291" s="13"/>
      <c r="H291" s="13"/>
    </row>
    <row r="292" spans="1:8" x14ac:dyDescent="0.25">
      <c r="A292" s="11"/>
      <c r="B292" s="11"/>
      <c r="C292" s="451"/>
      <c r="E292" s="458"/>
      <c r="F292" s="458"/>
      <c r="G292" s="13"/>
      <c r="H292" s="13"/>
    </row>
    <row r="293" spans="1:8" x14ac:dyDescent="0.25">
      <c r="A293" s="11"/>
      <c r="B293" s="11"/>
      <c r="C293" s="451"/>
      <c r="E293" s="458"/>
      <c r="F293" s="458"/>
      <c r="G293" s="13"/>
      <c r="H293" s="13"/>
    </row>
    <row r="294" spans="1:8" x14ac:dyDescent="0.25">
      <c r="A294" s="11"/>
      <c r="B294" s="11"/>
      <c r="C294" s="451"/>
      <c r="E294" s="458"/>
      <c r="F294" s="458"/>
      <c r="G294" s="13"/>
      <c r="H294" s="13"/>
    </row>
    <row r="295" spans="1:8" x14ac:dyDescent="0.25">
      <c r="A295" s="11"/>
      <c r="B295" s="11"/>
      <c r="C295" s="451"/>
      <c r="E295" s="458"/>
      <c r="F295" s="458"/>
      <c r="G295" s="13"/>
      <c r="H295" s="13"/>
    </row>
    <row r="296" spans="1:8" x14ac:dyDescent="0.25">
      <c r="A296" s="11"/>
      <c r="B296" s="11"/>
      <c r="C296" s="451"/>
      <c r="E296" s="458"/>
      <c r="F296" s="458"/>
      <c r="G296" s="13"/>
      <c r="H296" s="13"/>
    </row>
    <row r="297" spans="1:8" x14ac:dyDescent="0.25">
      <c r="A297" s="11"/>
      <c r="B297" s="11"/>
      <c r="C297" s="451"/>
      <c r="E297" s="458"/>
      <c r="F297" s="458"/>
      <c r="G297" s="13"/>
      <c r="H297" s="13"/>
    </row>
    <row r="298" spans="1:8" x14ac:dyDescent="0.25">
      <c r="A298" s="11"/>
      <c r="B298" s="11"/>
      <c r="C298" s="451"/>
      <c r="E298" s="458"/>
      <c r="F298" s="458"/>
      <c r="G298" s="13"/>
      <c r="H298" s="13"/>
    </row>
    <row r="299" spans="1:8" x14ac:dyDescent="0.25">
      <c r="A299" s="11"/>
      <c r="B299" s="11"/>
      <c r="C299" s="451"/>
      <c r="E299" s="458"/>
      <c r="F299" s="458"/>
      <c r="G299" s="13"/>
      <c r="H299" s="13"/>
    </row>
    <row r="300" spans="1:8" x14ac:dyDescent="0.25">
      <c r="A300" s="11"/>
      <c r="B300" s="11"/>
      <c r="C300" s="451"/>
      <c r="E300" s="458"/>
      <c r="F300" s="458"/>
      <c r="G300" s="13"/>
      <c r="H300" s="13"/>
    </row>
    <row r="301" spans="1:8" x14ac:dyDescent="0.25">
      <c r="A301" s="11"/>
      <c r="B301" s="11"/>
      <c r="C301" s="451"/>
      <c r="E301" s="458"/>
      <c r="F301" s="458"/>
      <c r="G301" s="13"/>
      <c r="H301" s="13"/>
    </row>
    <row r="302" spans="1:8" x14ac:dyDescent="0.25">
      <c r="A302" s="11"/>
      <c r="B302" s="11"/>
      <c r="C302" s="451"/>
      <c r="E302" s="458"/>
      <c r="F302" s="458"/>
      <c r="G302" s="13"/>
      <c r="H302" s="13"/>
    </row>
    <row r="303" spans="1:8" x14ac:dyDescent="0.25">
      <c r="A303" s="11"/>
      <c r="B303" s="11"/>
      <c r="C303" s="451"/>
      <c r="E303" s="458"/>
      <c r="F303" s="458"/>
      <c r="G303" s="13"/>
      <c r="H303" s="13"/>
    </row>
    <row r="304" spans="1:8" x14ac:dyDescent="0.25">
      <c r="A304" s="11"/>
      <c r="B304" s="11"/>
      <c r="C304" s="451"/>
      <c r="E304" s="458"/>
      <c r="F304" s="458"/>
      <c r="G304" s="13"/>
      <c r="H304" s="13"/>
    </row>
    <row r="305" spans="1:8" x14ac:dyDescent="0.25">
      <c r="A305" s="11"/>
      <c r="B305" s="11"/>
      <c r="C305" s="451"/>
      <c r="E305" s="458"/>
      <c r="F305" s="458"/>
      <c r="G305" s="13"/>
      <c r="H305" s="13"/>
    </row>
    <row r="306" spans="1:8" x14ac:dyDescent="0.25">
      <c r="A306" s="11"/>
      <c r="B306" s="11"/>
      <c r="C306" s="451"/>
      <c r="E306" s="458"/>
      <c r="F306" s="458"/>
      <c r="G306" s="13"/>
      <c r="H306" s="13"/>
    </row>
    <row r="307" spans="1:8" x14ac:dyDescent="0.25">
      <c r="A307" s="11"/>
      <c r="B307" s="11"/>
      <c r="C307" s="451"/>
      <c r="E307" s="458"/>
      <c r="F307" s="458"/>
      <c r="G307" s="13"/>
      <c r="H307" s="13"/>
    </row>
    <row r="308" spans="1:8" x14ac:dyDescent="0.25">
      <c r="A308" s="11"/>
      <c r="B308" s="11"/>
      <c r="C308" s="451"/>
      <c r="E308" s="458"/>
      <c r="F308" s="458"/>
      <c r="G308" s="13"/>
      <c r="H308" s="13"/>
    </row>
    <row r="309" spans="1:8" x14ac:dyDescent="0.25">
      <c r="A309" s="11"/>
      <c r="B309" s="11"/>
      <c r="C309" s="451"/>
      <c r="E309" s="458"/>
      <c r="F309" s="458"/>
      <c r="G309" s="13"/>
      <c r="H309" s="13"/>
    </row>
    <row r="310" spans="1:8" x14ac:dyDescent="0.25">
      <c r="A310" s="11"/>
      <c r="B310" s="11"/>
      <c r="C310" s="451"/>
      <c r="E310" s="458"/>
      <c r="F310" s="458"/>
      <c r="G310" s="13"/>
      <c r="H310" s="13"/>
    </row>
    <row r="311" spans="1:8" x14ac:dyDescent="0.25">
      <c r="A311" s="11"/>
      <c r="B311" s="11"/>
      <c r="C311" s="451"/>
      <c r="E311" s="458"/>
      <c r="F311" s="458"/>
      <c r="G311" s="13"/>
      <c r="H311" s="13"/>
    </row>
    <row r="312" spans="1:8" x14ac:dyDescent="0.25">
      <c r="A312" s="11"/>
      <c r="B312" s="11"/>
      <c r="C312" s="451"/>
      <c r="E312" s="458"/>
      <c r="F312" s="458"/>
      <c r="G312" s="13"/>
      <c r="H312" s="13"/>
    </row>
    <row r="313" spans="1:8" x14ac:dyDescent="0.25">
      <c r="A313" s="11"/>
      <c r="B313" s="11"/>
      <c r="C313" s="451"/>
      <c r="E313" s="458"/>
      <c r="F313" s="458"/>
      <c r="G313" s="13"/>
      <c r="H313" s="13"/>
    </row>
    <row r="314" spans="1:8" x14ac:dyDescent="0.25">
      <c r="A314" s="11"/>
      <c r="B314" s="11"/>
      <c r="C314" s="451"/>
      <c r="E314" s="458"/>
      <c r="F314" s="458"/>
      <c r="G314" s="13"/>
      <c r="H314" s="13"/>
    </row>
    <row r="315" spans="1:8" x14ac:dyDescent="0.25">
      <c r="A315" s="11"/>
      <c r="B315" s="11"/>
      <c r="C315" s="451"/>
      <c r="E315" s="458"/>
      <c r="F315" s="458"/>
      <c r="G315" s="13"/>
      <c r="H315" s="13"/>
    </row>
    <row r="316" spans="1:8" x14ac:dyDescent="0.25">
      <c r="A316" s="11"/>
      <c r="B316" s="11"/>
      <c r="C316" s="451"/>
      <c r="E316" s="458"/>
      <c r="F316" s="458"/>
      <c r="G316" s="13"/>
      <c r="H316" s="13"/>
    </row>
    <row r="317" spans="1:8" x14ac:dyDescent="0.25">
      <c r="A317" s="11"/>
      <c r="B317" s="11"/>
      <c r="C317" s="451"/>
      <c r="E317" s="458"/>
      <c r="F317" s="458"/>
      <c r="G317" s="13"/>
      <c r="H317" s="13"/>
    </row>
    <row r="318" spans="1:8" x14ac:dyDescent="0.25">
      <c r="A318" s="11"/>
      <c r="B318" s="11"/>
      <c r="C318" s="451"/>
      <c r="E318" s="458"/>
      <c r="F318" s="458"/>
      <c r="G318" s="13"/>
      <c r="H318" s="13"/>
    </row>
    <row r="319" spans="1:8" x14ac:dyDescent="0.25">
      <c r="A319" s="11"/>
      <c r="B319" s="11"/>
      <c r="C319" s="451"/>
      <c r="E319" s="458"/>
      <c r="F319" s="458"/>
      <c r="G319" s="13"/>
      <c r="H319" s="13"/>
    </row>
    <row r="320" spans="1:8" x14ac:dyDescent="0.25">
      <c r="A320" s="11"/>
      <c r="B320" s="11"/>
      <c r="C320" s="451"/>
      <c r="E320" s="458"/>
      <c r="F320" s="458"/>
      <c r="G320" s="13"/>
      <c r="H320" s="13"/>
    </row>
    <row r="321" spans="1:8" x14ac:dyDescent="0.25">
      <c r="A321" s="11"/>
      <c r="B321" s="11"/>
      <c r="C321" s="451"/>
      <c r="E321" s="458"/>
      <c r="F321" s="458"/>
      <c r="G321" s="13"/>
      <c r="H321" s="13"/>
    </row>
    <row r="322" spans="1:8" x14ac:dyDescent="0.25">
      <c r="A322" s="11"/>
      <c r="B322" s="11"/>
      <c r="C322" s="451"/>
      <c r="E322" s="458"/>
      <c r="F322" s="458"/>
      <c r="G322" s="13"/>
      <c r="H322" s="13"/>
    </row>
    <row r="323" spans="1:8" x14ac:dyDescent="0.25">
      <c r="A323" s="11"/>
      <c r="B323" s="11"/>
      <c r="C323" s="451"/>
      <c r="E323" s="458"/>
      <c r="F323" s="458"/>
      <c r="G323" s="13"/>
      <c r="H323" s="13"/>
    </row>
    <row r="324" spans="1:8" x14ac:dyDescent="0.25">
      <c r="A324" s="11"/>
      <c r="B324" s="11"/>
      <c r="C324" s="451"/>
      <c r="E324" s="458"/>
      <c r="F324" s="458"/>
      <c r="G324" s="13"/>
      <c r="H324" s="13"/>
    </row>
    <row r="325" spans="1:8" x14ac:dyDescent="0.25">
      <c r="A325" s="11"/>
      <c r="B325" s="11"/>
      <c r="C325" s="451"/>
      <c r="E325" s="458"/>
      <c r="F325" s="458"/>
      <c r="G325" s="13"/>
      <c r="H325" s="13"/>
    </row>
    <row r="326" spans="1:8" x14ac:dyDescent="0.25">
      <c r="A326" s="11"/>
      <c r="B326" s="11"/>
      <c r="C326" s="451"/>
      <c r="E326" s="458"/>
      <c r="F326" s="458"/>
      <c r="G326" s="13"/>
      <c r="H326" s="13"/>
    </row>
    <row r="327" spans="1:8" x14ac:dyDescent="0.25">
      <c r="A327" s="11"/>
      <c r="B327" s="11"/>
      <c r="C327" s="451"/>
      <c r="E327" s="458"/>
      <c r="F327" s="458"/>
      <c r="G327" s="13"/>
      <c r="H327" s="13"/>
    </row>
    <row r="328" spans="1:8" x14ac:dyDescent="0.25">
      <c r="A328" s="11"/>
      <c r="B328" s="11"/>
      <c r="C328" s="451"/>
      <c r="E328" s="458"/>
      <c r="F328" s="458"/>
      <c r="G328" s="13"/>
      <c r="H328" s="13"/>
    </row>
    <row r="329" spans="1:8" x14ac:dyDescent="0.25">
      <c r="A329" s="11"/>
      <c r="B329" s="11"/>
      <c r="C329" s="451"/>
      <c r="E329" s="458"/>
      <c r="F329" s="458"/>
      <c r="G329" s="13"/>
      <c r="H329" s="13"/>
    </row>
    <row r="330" spans="1:8" x14ac:dyDescent="0.25">
      <c r="A330" s="11"/>
      <c r="B330" s="11"/>
      <c r="C330" s="451"/>
      <c r="E330" s="458"/>
      <c r="F330" s="458"/>
      <c r="G330" s="13"/>
      <c r="H330" s="13"/>
    </row>
    <row r="331" spans="1:8" x14ac:dyDescent="0.25">
      <c r="A331" s="11"/>
      <c r="B331" s="11"/>
      <c r="C331" s="451"/>
      <c r="E331" s="458"/>
      <c r="F331" s="458"/>
      <c r="G331" s="13"/>
      <c r="H331" s="13"/>
    </row>
    <row r="332" spans="1:8" x14ac:dyDescent="0.25">
      <c r="A332" s="11"/>
      <c r="B332" s="11"/>
      <c r="C332" s="451"/>
      <c r="E332" s="458"/>
      <c r="F332" s="458"/>
      <c r="G332" s="13"/>
      <c r="H332" s="13"/>
    </row>
    <row r="333" spans="1:8" x14ac:dyDescent="0.25">
      <c r="A333" s="11"/>
      <c r="B333" s="11"/>
      <c r="C333" s="451"/>
      <c r="E333" s="458"/>
      <c r="F333" s="458"/>
      <c r="G333" s="13"/>
      <c r="H333" s="13"/>
    </row>
    <row r="334" spans="1:8" x14ac:dyDescent="0.25">
      <c r="A334" s="11"/>
      <c r="B334" s="11"/>
      <c r="C334" s="451"/>
      <c r="E334" s="458"/>
      <c r="F334" s="458"/>
      <c r="G334" s="13"/>
      <c r="H334" s="13"/>
    </row>
    <row r="335" spans="1:8" x14ac:dyDescent="0.25">
      <c r="A335" s="11"/>
      <c r="B335" s="11"/>
      <c r="C335" s="451"/>
      <c r="E335" s="458"/>
      <c r="F335" s="458"/>
      <c r="G335" s="13"/>
      <c r="H335" s="13"/>
    </row>
    <row r="336" spans="1:8" x14ac:dyDescent="0.25">
      <c r="A336" s="11"/>
      <c r="B336" s="11"/>
      <c r="C336" s="451"/>
      <c r="E336" s="458"/>
      <c r="F336" s="458"/>
      <c r="G336" s="13"/>
      <c r="H336" s="13"/>
    </row>
    <row r="337" spans="1:8" x14ac:dyDescent="0.25">
      <c r="A337" s="11"/>
      <c r="B337" s="11"/>
      <c r="C337" s="451"/>
      <c r="E337" s="458"/>
      <c r="F337" s="458"/>
      <c r="G337" s="13"/>
      <c r="H337" s="13"/>
    </row>
    <row r="338" spans="1:8" x14ac:dyDescent="0.25">
      <c r="A338" s="11"/>
      <c r="B338" s="11"/>
      <c r="C338" s="451"/>
      <c r="E338" s="458"/>
      <c r="F338" s="458"/>
      <c r="G338" s="13"/>
      <c r="H338" s="13"/>
    </row>
    <row r="339" spans="1:8" x14ac:dyDescent="0.25">
      <c r="A339" s="11"/>
      <c r="B339" s="11"/>
      <c r="C339" s="451"/>
      <c r="E339" s="458"/>
      <c r="F339" s="458"/>
      <c r="G339" s="13"/>
      <c r="H339" s="13"/>
    </row>
    <row r="340" spans="1:8" x14ac:dyDescent="0.25">
      <c r="A340" s="11"/>
      <c r="B340" s="11"/>
      <c r="C340" s="451"/>
      <c r="E340" s="458"/>
      <c r="F340" s="458"/>
      <c r="G340" s="13"/>
      <c r="H340" s="13"/>
    </row>
    <row r="341" spans="1:8" x14ac:dyDescent="0.25">
      <c r="A341" s="11"/>
      <c r="B341" s="11"/>
      <c r="C341" s="451"/>
      <c r="E341" s="458"/>
      <c r="F341" s="458"/>
      <c r="G341" s="13"/>
      <c r="H341" s="13"/>
    </row>
    <row r="342" spans="1:8" x14ac:dyDescent="0.25">
      <c r="A342" s="11"/>
      <c r="B342" s="11"/>
      <c r="C342" s="451"/>
      <c r="E342" s="458"/>
      <c r="F342" s="458"/>
      <c r="G342" s="13"/>
      <c r="H342" s="13"/>
    </row>
    <row r="343" spans="1:8" x14ac:dyDescent="0.25">
      <c r="A343" s="11"/>
      <c r="B343" s="11"/>
      <c r="C343" s="451"/>
      <c r="E343" s="458"/>
      <c r="F343" s="458"/>
      <c r="G343" s="13"/>
      <c r="H343" s="13"/>
    </row>
    <row r="344" spans="1:8" x14ac:dyDescent="0.25">
      <c r="A344" s="11"/>
      <c r="B344" s="11"/>
      <c r="C344" s="451"/>
      <c r="E344" s="458"/>
      <c r="F344" s="458"/>
      <c r="G344" s="13"/>
      <c r="H344" s="13"/>
    </row>
    <row r="345" spans="1:8" x14ac:dyDescent="0.25">
      <c r="A345" s="11"/>
      <c r="B345" s="11"/>
      <c r="C345" s="451"/>
      <c r="E345" s="458"/>
      <c r="F345" s="458"/>
      <c r="G345" s="13"/>
      <c r="H345" s="13"/>
    </row>
    <row r="346" spans="1:8" x14ac:dyDescent="0.25">
      <c r="A346" s="11"/>
      <c r="B346" s="11"/>
      <c r="C346" s="451"/>
      <c r="E346" s="458"/>
      <c r="F346" s="458"/>
      <c r="G346" s="13"/>
      <c r="H346" s="13"/>
    </row>
    <row r="347" spans="1:8" x14ac:dyDescent="0.25">
      <c r="A347" s="11"/>
      <c r="B347" s="11"/>
      <c r="C347" s="451"/>
      <c r="E347" s="458"/>
      <c r="F347" s="458"/>
      <c r="G347" s="13"/>
      <c r="H347" s="13"/>
    </row>
    <row r="348" spans="1:8" x14ac:dyDescent="0.25">
      <c r="A348" s="11"/>
      <c r="B348" s="11"/>
      <c r="C348" s="451"/>
      <c r="E348" s="458"/>
      <c r="F348" s="458"/>
      <c r="G348" s="13"/>
      <c r="H348" s="13"/>
    </row>
    <row r="349" spans="1:8" x14ac:dyDescent="0.25">
      <c r="A349" s="11"/>
      <c r="B349" s="11"/>
      <c r="C349" s="451"/>
      <c r="E349" s="458"/>
      <c r="F349" s="458"/>
      <c r="G349" s="13"/>
      <c r="H349" s="13"/>
    </row>
    <row r="350" spans="1:8" x14ac:dyDescent="0.25">
      <c r="A350" s="11"/>
      <c r="B350" s="11"/>
      <c r="C350" s="451"/>
      <c r="E350" s="458"/>
      <c r="F350" s="458"/>
      <c r="G350" s="13"/>
      <c r="H350" s="13"/>
    </row>
    <row r="351" spans="1:8" x14ac:dyDescent="0.25">
      <c r="A351" s="11"/>
      <c r="B351" s="11"/>
      <c r="C351" s="451"/>
      <c r="E351" s="458"/>
      <c r="F351" s="458"/>
      <c r="G351" s="13"/>
      <c r="H351" s="13"/>
    </row>
    <row r="352" spans="1:8" x14ac:dyDescent="0.25">
      <c r="A352" s="11"/>
      <c r="B352" s="11"/>
      <c r="C352" s="451"/>
      <c r="E352" s="458"/>
      <c r="F352" s="458"/>
      <c r="G352" s="13"/>
      <c r="H352" s="13"/>
    </row>
    <row r="353" spans="1:8" x14ac:dyDescent="0.25">
      <c r="A353" s="11"/>
      <c r="B353" s="11"/>
      <c r="C353" s="451"/>
      <c r="E353" s="458"/>
      <c r="F353" s="458"/>
      <c r="G353" s="13"/>
      <c r="H353" s="13"/>
    </row>
    <row r="354" spans="1:8" x14ac:dyDescent="0.25">
      <c r="A354" s="11"/>
      <c r="B354" s="11"/>
      <c r="C354" s="451"/>
      <c r="E354" s="458"/>
      <c r="F354" s="458"/>
      <c r="G354" s="13"/>
      <c r="H354" s="13"/>
    </row>
    <row r="355" spans="1:8" x14ac:dyDescent="0.25">
      <c r="A355" s="11"/>
      <c r="B355" s="11"/>
      <c r="C355" s="451"/>
      <c r="E355" s="458"/>
      <c r="F355" s="458"/>
      <c r="G355" s="13"/>
      <c r="H355" s="13"/>
    </row>
    <row r="356" spans="1:8" x14ac:dyDescent="0.25">
      <c r="A356" s="11"/>
      <c r="B356" s="11"/>
      <c r="C356" s="451"/>
      <c r="E356" s="458"/>
      <c r="F356" s="458"/>
      <c r="G356" s="13"/>
      <c r="H356" s="13"/>
    </row>
    <row r="357" spans="1:8" x14ac:dyDescent="0.25">
      <c r="A357" s="11"/>
      <c r="B357" s="11"/>
      <c r="C357" s="451"/>
      <c r="E357" s="458"/>
      <c r="F357" s="458"/>
      <c r="G357" s="13"/>
      <c r="H357" s="13"/>
    </row>
    <row r="358" spans="1:8" x14ac:dyDescent="0.25">
      <c r="A358" s="11"/>
      <c r="B358" s="11"/>
      <c r="C358" s="451"/>
      <c r="E358" s="458"/>
      <c r="F358" s="458"/>
      <c r="G358" s="13"/>
      <c r="H358" s="13"/>
    </row>
    <row r="359" spans="1:8" x14ac:dyDescent="0.25">
      <c r="A359" s="11"/>
      <c r="B359" s="11"/>
      <c r="C359" s="451"/>
      <c r="E359" s="458"/>
      <c r="F359" s="458"/>
      <c r="G359" s="13"/>
      <c r="H359" s="13"/>
    </row>
    <row r="360" spans="1:8" x14ac:dyDescent="0.25">
      <c r="A360" s="11"/>
      <c r="B360" s="11"/>
      <c r="C360" s="451"/>
      <c r="E360" s="458"/>
      <c r="F360" s="458"/>
      <c r="G360" s="13"/>
      <c r="H360" s="13"/>
    </row>
    <row r="361" spans="1:8" x14ac:dyDescent="0.25">
      <c r="A361" s="11"/>
      <c r="B361" s="11"/>
      <c r="C361" s="451"/>
      <c r="E361" s="458"/>
      <c r="F361" s="458"/>
      <c r="G361" s="13"/>
      <c r="H361" s="13"/>
    </row>
    <row r="362" spans="1:8" x14ac:dyDescent="0.25">
      <c r="A362" s="11"/>
      <c r="B362" s="11"/>
      <c r="C362" s="451"/>
      <c r="E362" s="458"/>
      <c r="F362" s="458"/>
      <c r="G362" s="13"/>
      <c r="H362" s="13"/>
    </row>
    <row r="363" spans="1:8" x14ac:dyDescent="0.25">
      <c r="A363" s="11"/>
      <c r="B363" s="11"/>
      <c r="C363" s="451"/>
      <c r="E363" s="458"/>
      <c r="F363" s="458"/>
      <c r="G363" s="13"/>
      <c r="H363" s="13"/>
    </row>
    <row r="364" spans="1:8" x14ac:dyDescent="0.25">
      <c r="A364" s="11"/>
      <c r="B364" s="11"/>
      <c r="C364" s="451"/>
      <c r="E364" s="458"/>
      <c r="F364" s="458"/>
      <c r="G364" s="13"/>
      <c r="H364" s="13"/>
    </row>
    <row r="365" spans="1:8" x14ac:dyDescent="0.25">
      <c r="A365" s="11"/>
      <c r="B365" s="11"/>
      <c r="C365" s="451"/>
      <c r="E365" s="458"/>
      <c r="F365" s="458"/>
      <c r="G365" s="13"/>
      <c r="H365" s="13"/>
    </row>
    <row r="366" spans="1:8" x14ac:dyDescent="0.25">
      <c r="A366" s="11"/>
      <c r="B366" s="11"/>
      <c r="C366" s="451"/>
      <c r="E366" s="458"/>
      <c r="F366" s="458"/>
      <c r="G366" s="13"/>
      <c r="H366" s="13"/>
    </row>
    <row r="367" spans="1:8" x14ac:dyDescent="0.25">
      <c r="A367" s="11"/>
      <c r="B367" s="11"/>
      <c r="C367" s="451"/>
      <c r="E367" s="458"/>
      <c r="F367" s="458"/>
      <c r="G367" s="13"/>
      <c r="H367" s="13"/>
    </row>
    <row r="368" spans="1:8" x14ac:dyDescent="0.25">
      <c r="A368" s="11"/>
      <c r="B368" s="11"/>
      <c r="C368" s="451"/>
      <c r="E368" s="458"/>
      <c r="F368" s="458"/>
      <c r="G368" s="13"/>
      <c r="H368" s="13"/>
    </row>
    <row r="369" spans="1:8" x14ac:dyDescent="0.25">
      <c r="A369" s="11"/>
      <c r="B369" s="11"/>
      <c r="C369" s="451"/>
      <c r="E369" s="458"/>
      <c r="F369" s="458"/>
      <c r="G369" s="13"/>
      <c r="H369" s="13"/>
    </row>
    <row r="370" spans="1:8" x14ac:dyDescent="0.25">
      <c r="A370" s="11"/>
      <c r="B370" s="11"/>
      <c r="C370" s="451"/>
      <c r="E370" s="458"/>
      <c r="F370" s="458"/>
      <c r="G370" s="13"/>
      <c r="H370" s="13"/>
    </row>
    <row r="371" spans="1:8" x14ac:dyDescent="0.25">
      <c r="A371" s="11"/>
      <c r="B371" s="11"/>
      <c r="C371" s="451"/>
      <c r="E371" s="458"/>
      <c r="F371" s="458"/>
      <c r="G371" s="13"/>
      <c r="H371" s="13"/>
    </row>
    <row r="372" spans="1:8" x14ac:dyDescent="0.25">
      <c r="A372" s="11"/>
      <c r="B372" s="11"/>
      <c r="C372" s="451"/>
      <c r="E372" s="458"/>
      <c r="F372" s="458"/>
      <c r="G372" s="13"/>
      <c r="H372" s="13"/>
    </row>
    <row r="373" spans="1:8" x14ac:dyDescent="0.25">
      <c r="A373" s="11"/>
      <c r="B373" s="11"/>
      <c r="C373" s="451"/>
      <c r="E373" s="458"/>
      <c r="F373" s="458"/>
      <c r="G373" s="13"/>
      <c r="H373" s="13"/>
    </row>
    <row r="374" spans="1:8" x14ac:dyDescent="0.25">
      <c r="A374" s="11"/>
      <c r="B374" s="11"/>
      <c r="C374" s="451"/>
      <c r="E374" s="458"/>
      <c r="F374" s="458"/>
      <c r="G374" s="13"/>
      <c r="H374" s="13"/>
    </row>
    <row r="375" spans="1:8" x14ac:dyDescent="0.25">
      <c r="A375" s="11"/>
      <c r="B375" s="11"/>
      <c r="C375" s="451"/>
      <c r="E375" s="458"/>
      <c r="F375" s="458"/>
      <c r="G375" s="13"/>
      <c r="H375" s="13"/>
    </row>
    <row r="376" spans="1:8" x14ac:dyDescent="0.25">
      <c r="A376" s="11"/>
      <c r="B376" s="11"/>
      <c r="C376" s="451"/>
      <c r="E376" s="458"/>
      <c r="F376" s="458"/>
      <c r="G376" s="13"/>
      <c r="H376" s="13"/>
    </row>
    <row r="377" spans="1:8" x14ac:dyDescent="0.25">
      <c r="A377" s="11"/>
      <c r="B377" s="11"/>
      <c r="C377" s="451"/>
      <c r="E377" s="458"/>
      <c r="F377" s="458"/>
      <c r="G377" s="13"/>
      <c r="H377" s="13"/>
    </row>
    <row r="378" spans="1:8" x14ac:dyDescent="0.25">
      <c r="A378" s="11"/>
      <c r="B378" s="11"/>
      <c r="C378" s="451"/>
      <c r="E378" s="458"/>
      <c r="F378" s="458"/>
      <c r="G378" s="13"/>
      <c r="H378" s="13"/>
    </row>
    <row r="379" spans="1:8" x14ac:dyDescent="0.25">
      <c r="A379" s="11"/>
      <c r="B379" s="11"/>
      <c r="C379" s="451"/>
      <c r="E379" s="458"/>
      <c r="F379" s="458"/>
      <c r="G379" s="13"/>
      <c r="H379" s="13"/>
    </row>
    <row r="380" spans="1:8" x14ac:dyDescent="0.25">
      <c r="A380" s="11"/>
      <c r="B380" s="11"/>
      <c r="C380" s="451"/>
      <c r="E380" s="458"/>
      <c r="F380" s="458"/>
      <c r="G380" s="13"/>
      <c r="H380" s="13"/>
    </row>
    <row r="381" spans="1:8" x14ac:dyDescent="0.25">
      <c r="A381" s="11"/>
      <c r="B381" s="11"/>
      <c r="C381" s="451"/>
      <c r="E381" s="458"/>
      <c r="F381" s="458"/>
      <c r="G381" s="13"/>
      <c r="H381" s="13"/>
    </row>
    <row r="382" spans="1:8" x14ac:dyDescent="0.25">
      <c r="A382" s="11"/>
      <c r="B382" s="11"/>
      <c r="C382" s="451"/>
      <c r="E382" s="458"/>
      <c r="F382" s="458"/>
      <c r="G382" s="13"/>
      <c r="H382" s="13"/>
    </row>
    <row r="383" spans="1:8" x14ac:dyDescent="0.25">
      <c r="A383" s="11"/>
      <c r="B383" s="11"/>
      <c r="C383" s="451"/>
      <c r="E383" s="458"/>
      <c r="F383" s="458"/>
      <c r="G383" s="13"/>
      <c r="H383" s="13"/>
    </row>
    <row r="384" spans="1:8" x14ac:dyDescent="0.25">
      <c r="A384" s="11"/>
      <c r="B384" s="11"/>
      <c r="C384" s="451"/>
      <c r="E384" s="458"/>
      <c r="F384" s="458"/>
      <c r="G384" s="13"/>
      <c r="H384" s="13"/>
    </row>
    <row r="385" spans="1:8" x14ac:dyDescent="0.25">
      <c r="A385" s="11"/>
      <c r="B385" s="11"/>
      <c r="C385" s="451"/>
      <c r="E385" s="458"/>
      <c r="F385" s="458"/>
      <c r="G385" s="13"/>
      <c r="H385" s="13"/>
    </row>
    <row r="386" spans="1:8" x14ac:dyDescent="0.25">
      <c r="A386" s="11"/>
      <c r="B386" s="11"/>
      <c r="C386" s="451"/>
      <c r="E386" s="458"/>
      <c r="F386" s="458"/>
      <c r="G386" s="13"/>
      <c r="H386" s="13"/>
    </row>
    <row r="387" spans="1:8" x14ac:dyDescent="0.25">
      <c r="A387" s="11"/>
      <c r="B387" s="11"/>
      <c r="C387" s="451"/>
      <c r="E387" s="458"/>
      <c r="F387" s="458"/>
      <c r="G387" s="13"/>
      <c r="H387" s="13"/>
    </row>
    <row r="388" spans="1:8" x14ac:dyDescent="0.25">
      <c r="A388" s="11"/>
      <c r="B388" s="11"/>
      <c r="C388" s="451"/>
      <c r="E388" s="458"/>
      <c r="F388" s="458"/>
      <c r="G388" s="13"/>
      <c r="H388" s="13"/>
    </row>
    <row r="389" spans="1:8" x14ac:dyDescent="0.25">
      <c r="A389" s="11"/>
      <c r="B389" s="11"/>
      <c r="C389" s="451"/>
      <c r="E389" s="458"/>
      <c r="F389" s="458"/>
      <c r="G389" s="13"/>
      <c r="H389" s="13"/>
    </row>
    <row r="390" spans="1:8" x14ac:dyDescent="0.25">
      <c r="A390" s="11"/>
      <c r="B390" s="11"/>
      <c r="C390" s="451"/>
      <c r="E390" s="458"/>
      <c r="F390" s="458"/>
      <c r="G390" s="13"/>
      <c r="H390" s="13"/>
    </row>
    <row r="391" spans="1:8" x14ac:dyDescent="0.25">
      <c r="A391" s="11"/>
      <c r="B391" s="11"/>
      <c r="C391" s="451"/>
      <c r="E391" s="458"/>
      <c r="F391" s="458"/>
      <c r="G391" s="13"/>
      <c r="H391" s="13"/>
    </row>
    <row r="392" spans="1:8" x14ac:dyDescent="0.25">
      <c r="A392" s="11"/>
      <c r="B392" s="11"/>
      <c r="C392" s="451"/>
      <c r="E392" s="458"/>
      <c r="F392" s="458"/>
      <c r="G392" s="13"/>
      <c r="H392" s="13"/>
    </row>
    <row r="393" spans="1:8" x14ac:dyDescent="0.25">
      <c r="A393" s="11"/>
      <c r="B393" s="11"/>
      <c r="C393" s="451"/>
      <c r="E393" s="458"/>
      <c r="F393" s="458"/>
      <c r="G393" s="13"/>
      <c r="H393" s="13"/>
    </row>
    <row r="394" spans="1:8" x14ac:dyDescent="0.25">
      <c r="A394" s="11"/>
      <c r="B394" s="11"/>
      <c r="C394" s="451"/>
      <c r="E394" s="458"/>
      <c r="F394" s="458"/>
      <c r="G394" s="13"/>
      <c r="H394" s="13"/>
    </row>
    <row r="395" spans="1:8" x14ac:dyDescent="0.25">
      <c r="A395" s="11"/>
      <c r="B395" s="11"/>
      <c r="C395" s="451"/>
      <c r="E395" s="458"/>
      <c r="F395" s="458"/>
      <c r="G395" s="13"/>
      <c r="H395" s="13"/>
    </row>
    <row r="396" spans="1:8" x14ac:dyDescent="0.25">
      <c r="A396" s="11"/>
      <c r="B396" s="11"/>
      <c r="C396" s="451"/>
      <c r="E396" s="458"/>
      <c r="F396" s="458"/>
      <c r="G396" s="13"/>
      <c r="H396" s="13"/>
    </row>
    <row r="397" spans="1:8" x14ac:dyDescent="0.25">
      <c r="A397" s="11"/>
      <c r="B397" s="11"/>
      <c r="C397" s="451"/>
      <c r="E397" s="458"/>
      <c r="F397" s="458"/>
      <c r="G397" s="13"/>
      <c r="H397" s="13"/>
    </row>
    <row r="398" spans="1:8" x14ac:dyDescent="0.25">
      <c r="A398" s="11"/>
      <c r="B398" s="11"/>
      <c r="C398" s="451"/>
      <c r="E398" s="458"/>
      <c r="F398" s="458"/>
      <c r="G398" s="13"/>
      <c r="H398" s="13"/>
    </row>
    <row r="399" spans="1:8" x14ac:dyDescent="0.25">
      <c r="A399" s="11"/>
      <c r="B399" s="11"/>
      <c r="C399" s="451"/>
      <c r="E399" s="458"/>
      <c r="F399" s="458"/>
      <c r="G399" s="13"/>
      <c r="H399" s="13"/>
    </row>
    <row r="400" spans="1:8" x14ac:dyDescent="0.25">
      <c r="A400" s="11"/>
      <c r="B400" s="11"/>
      <c r="C400" s="451"/>
      <c r="E400" s="458"/>
      <c r="F400" s="458"/>
      <c r="G400" s="13"/>
      <c r="H400" s="13"/>
    </row>
    <row r="401" spans="1:8" x14ac:dyDescent="0.25">
      <c r="A401" s="11"/>
      <c r="B401" s="11"/>
      <c r="C401" s="451"/>
      <c r="E401" s="458"/>
      <c r="F401" s="458"/>
      <c r="G401" s="13"/>
      <c r="H401" s="13"/>
    </row>
    <row r="402" spans="1:8" x14ac:dyDescent="0.25">
      <c r="A402" s="11"/>
      <c r="B402" s="11"/>
      <c r="C402" s="451"/>
      <c r="E402" s="458"/>
      <c r="F402" s="458"/>
      <c r="G402" s="13"/>
      <c r="H402" s="13"/>
    </row>
    <row r="403" spans="1:8" x14ac:dyDescent="0.25">
      <c r="A403" s="11"/>
      <c r="B403" s="11"/>
      <c r="C403" s="451"/>
      <c r="E403" s="458"/>
      <c r="F403" s="458"/>
      <c r="G403" s="13"/>
      <c r="H403" s="13"/>
    </row>
    <row r="404" spans="1:8" x14ac:dyDescent="0.25">
      <c r="A404" s="11"/>
      <c r="B404" s="11"/>
      <c r="C404" s="451"/>
      <c r="E404" s="458"/>
      <c r="F404" s="458"/>
      <c r="G404" s="13"/>
      <c r="H404" s="13"/>
    </row>
    <row r="405" spans="1:8" x14ac:dyDescent="0.25">
      <c r="A405" s="11"/>
      <c r="B405" s="11"/>
      <c r="C405" s="451"/>
      <c r="E405" s="458"/>
      <c r="F405" s="458"/>
      <c r="G405" s="13"/>
      <c r="H405" s="13"/>
    </row>
    <row r="406" spans="1:8" x14ac:dyDescent="0.25">
      <c r="A406" s="11"/>
      <c r="B406" s="11"/>
      <c r="C406" s="451"/>
      <c r="E406" s="458"/>
      <c r="F406" s="458"/>
      <c r="G406" s="13"/>
      <c r="H406" s="13"/>
    </row>
    <row r="407" spans="1:8" x14ac:dyDescent="0.25">
      <c r="A407" s="11"/>
      <c r="B407" s="11"/>
      <c r="C407" s="451"/>
      <c r="E407" s="458"/>
      <c r="F407" s="458"/>
      <c r="G407" s="13"/>
      <c r="H407" s="13"/>
    </row>
    <row r="408" spans="1:8" x14ac:dyDescent="0.25">
      <c r="A408" s="11"/>
      <c r="B408" s="11"/>
      <c r="C408" s="451"/>
      <c r="E408" s="458"/>
      <c r="F408" s="458"/>
      <c r="G408" s="13"/>
      <c r="H408" s="13"/>
    </row>
    <row r="409" spans="1:8" x14ac:dyDescent="0.25">
      <c r="A409" s="11"/>
      <c r="B409" s="11"/>
      <c r="C409" s="451"/>
      <c r="E409" s="458"/>
      <c r="F409" s="458"/>
      <c r="G409" s="13"/>
      <c r="H409" s="13"/>
    </row>
    <row r="410" spans="1:8" x14ac:dyDescent="0.25">
      <c r="A410" s="11"/>
      <c r="B410" s="11"/>
      <c r="C410" s="451"/>
      <c r="E410" s="458"/>
      <c r="F410" s="458"/>
      <c r="G410" s="13"/>
      <c r="H410" s="13"/>
    </row>
    <row r="411" spans="1:8" x14ac:dyDescent="0.25">
      <c r="A411" s="11"/>
      <c r="B411" s="11"/>
      <c r="C411" s="451"/>
      <c r="E411" s="458"/>
      <c r="F411" s="458"/>
      <c r="G411" s="13"/>
      <c r="H411" s="13"/>
    </row>
    <row r="412" spans="1:8" x14ac:dyDescent="0.25">
      <c r="A412" s="11"/>
      <c r="B412" s="11"/>
      <c r="C412" s="451"/>
      <c r="E412" s="458"/>
      <c r="F412" s="458"/>
      <c r="G412" s="13"/>
      <c r="H412" s="13"/>
    </row>
    <row r="413" spans="1:8" x14ac:dyDescent="0.25">
      <c r="A413" s="11"/>
      <c r="B413" s="11"/>
      <c r="C413" s="451"/>
      <c r="E413" s="458"/>
      <c r="F413" s="458"/>
      <c r="G413" s="13"/>
      <c r="H413" s="13"/>
    </row>
    <row r="414" spans="1:8" x14ac:dyDescent="0.25">
      <c r="A414" s="11"/>
      <c r="B414" s="11"/>
      <c r="C414" s="451"/>
      <c r="E414" s="458"/>
      <c r="F414" s="458"/>
      <c r="G414" s="13"/>
      <c r="H414" s="13"/>
    </row>
    <row r="415" spans="1:8" x14ac:dyDescent="0.25">
      <c r="A415" s="11"/>
      <c r="B415" s="11"/>
      <c r="C415" s="451"/>
      <c r="E415" s="458"/>
      <c r="F415" s="458"/>
      <c r="G415" s="13"/>
      <c r="H415" s="13"/>
    </row>
    <row r="416" spans="1:8" x14ac:dyDescent="0.25">
      <c r="A416" s="11"/>
      <c r="B416" s="11"/>
      <c r="C416" s="451"/>
      <c r="E416" s="458"/>
      <c r="F416" s="458"/>
      <c r="G416" s="13"/>
      <c r="H416" s="13"/>
    </row>
    <row r="417" spans="1:8" x14ac:dyDescent="0.25">
      <c r="A417" s="11"/>
      <c r="B417" s="11"/>
      <c r="C417" s="451"/>
      <c r="E417" s="458"/>
      <c r="F417" s="458"/>
      <c r="G417" s="13"/>
      <c r="H417" s="13"/>
    </row>
    <row r="418" spans="1:8" x14ac:dyDescent="0.25">
      <c r="A418" s="11"/>
      <c r="B418" s="11"/>
      <c r="C418" s="451"/>
      <c r="E418" s="458"/>
      <c r="F418" s="458"/>
      <c r="G418" s="13"/>
      <c r="H418" s="13"/>
    </row>
    <row r="419" spans="1:8" x14ac:dyDescent="0.25">
      <c r="A419" s="11"/>
      <c r="B419" s="11"/>
      <c r="C419" s="451"/>
      <c r="E419" s="458"/>
      <c r="F419" s="458"/>
      <c r="G419" s="13"/>
      <c r="H419" s="13"/>
    </row>
    <row r="420" spans="1:8" x14ac:dyDescent="0.25">
      <c r="A420" s="11"/>
      <c r="B420" s="11"/>
      <c r="C420" s="451"/>
      <c r="E420" s="458"/>
      <c r="F420" s="458"/>
      <c r="G420" s="13"/>
      <c r="H420" s="13"/>
    </row>
    <row r="421" spans="1:8" x14ac:dyDescent="0.25">
      <c r="A421" s="11"/>
      <c r="B421" s="11"/>
      <c r="C421" s="451"/>
      <c r="E421" s="458"/>
      <c r="F421" s="458"/>
      <c r="G421" s="13"/>
      <c r="H421" s="13"/>
    </row>
    <row r="422" spans="1:8" x14ac:dyDescent="0.25">
      <c r="A422" s="11"/>
      <c r="B422" s="11"/>
      <c r="C422" s="451"/>
      <c r="E422" s="458"/>
      <c r="F422" s="458"/>
      <c r="G422" s="13"/>
      <c r="H422" s="13"/>
    </row>
    <row r="423" spans="1:8" x14ac:dyDescent="0.25">
      <c r="A423" s="11"/>
      <c r="B423" s="11"/>
      <c r="C423" s="451"/>
      <c r="E423" s="458"/>
      <c r="F423" s="458"/>
      <c r="G423" s="13"/>
      <c r="H423" s="13"/>
    </row>
    <row r="424" spans="1:8" x14ac:dyDescent="0.25">
      <c r="A424" s="11"/>
      <c r="B424" s="11"/>
      <c r="C424" s="451"/>
      <c r="E424" s="458"/>
      <c r="F424" s="458"/>
      <c r="G424" s="13"/>
      <c r="H424" s="13"/>
    </row>
    <row r="425" spans="1:8" x14ac:dyDescent="0.25">
      <c r="A425" s="11"/>
      <c r="B425" s="11"/>
      <c r="C425" s="451"/>
      <c r="E425" s="458"/>
      <c r="F425" s="458"/>
      <c r="G425" s="13"/>
      <c r="H425" s="13"/>
    </row>
    <row r="426" spans="1:8" x14ac:dyDescent="0.25">
      <c r="A426" s="11"/>
      <c r="B426" s="11"/>
      <c r="C426" s="451"/>
      <c r="E426" s="458"/>
      <c r="F426" s="458"/>
      <c r="G426" s="13"/>
      <c r="H426" s="13"/>
    </row>
    <row r="427" spans="1:8" x14ac:dyDescent="0.25">
      <c r="A427" s="11"/>
      <c r="B427" s="11"/>
      <c r="C427" s="451"/>
      <c r="E427" s="458"/>
      <c r="F427" s="458"/>
      <c r="G427" s="13"/>
      <c r="H427" s="13"/>
    </row>
    <row r="428" spans="1:8" x14ac:dyDescent="0.25">
      <c r="A428" s="11"/>
      <c r="B428" s="11"/>
      <c r="C428" s="451"/>
      <c r="E428" s="458"/>
      <c r="F428" s="458"/>
      <c r="G428" s="13"/>
      <c r="H428" s="13"/>
    </row>
    <row r="429" spans="1:8" x14ac:dyDescent="0.25">
      <c r="A429" s="11"/>
      <c r="B429" s="11"/>
      <c r="C429" s="451"/>
      <c r="E429" s="458"/>
      <c r="F429" s="458"/>
      <c r="G429" s="13"/>
      <c r="H429" s="13"/>
    </row>
    <row r="430" spans="1:8" x14ac:dyDescent="0.25">
      <c r="A430" s="11"/>
      <c r="B430" s="11"/>
      <c r="C430" s="451"/>
      <c r="E430" s="458"/>
      <c r="F430" s="458"/>
      <c r="G430" s="13"/>
      <c r="H430" s="13"/>
    </row>
    <row r="431" spans="1:8" x14ac:dyDescent="0.25">
      <c r="A431" s="11"/>
      <c r="B431" s="11"/>
      <c r="C431" s="451"/>
      <c r="E431" s="458"/>
      <c r="F431" s="458"/>
      <c r="G431" s="13"/>
      <c r="H431" s="13"/>
    </row>
    <row r="432" spans="1:8" x14ac:dyDescent="0.25">
      <c r="A432" s="11"/>
      <c r="B432" s="11"/>
      <c r="C432" s="451"/>
      <c r="E432" s="458"/>
      <c r="F432" s="458"/>
      <c r="G432" s="13"/>
      <c r="H432" s="13"/>
    </row>
    <row r="433" spans="1:8" x14ac:dyDescent="0.25">
      <c r="A433" s="11"/>
      <c r="B433" s="11"/>
      <c r="C433" s="451"/>
      <c r="E433" s="458"/>
      <c r="F433" s="458"/>
      <c r="G433" s="13"/>
      <c r="H433" s="13"/>
    </row>
    <row r="434" spans="1:8" x14ac:dyDescent="0.25">
      <c r="A434" s="11"/>
      <c r="B434" s="11"/>
      <c r="C434" s="451"/>
      <c r="E434" s="458"/>
      <c r="F434" s="458"/>
      <c r="G434" s="13"/>
      <c r="H434" s="13"/>
    </row>
    <row r="435" spans="1:8" x14ac:dyDescent="0.25">
      <c r="A435" s="11"/>
      <c r="B435" s="11"/>
      <c r="C435" s="451"/>
      <c r="E435" s="458"/>
      <c r="F435" s="458"/>
      <c r="G435" s="13"/>
      <c r="H435" s="13"/>
    </row>
    <row r="436" spans="1:8" x14ac:dyDescent="0.25">
      <c r="A436" s="11"/>
      <c r="B436" s="11"/>
      <c r="C436" s="451"/>
      <c r="E436" s="458"/>
      <c r="F436" s="458"/>
      <c r="G436" s="13"/>
      <c r="H436" s="13"/>
    </row>
    <row r="437" spans="1:8" x14ac:dyDescent="0.25">
      <c r="A437" s="11"/>
      <c r="B437" s="11"/>
      <c r="C437" s="451"/>
      <c r="E437" s="458"/>
      <c r="F437" s="458"/>
      <c r="G437" s="13"/>
      <c r="H437" s="13"/>
    </row>
    <row r="438" spans="1:8" x14ac:dyDescent="0.25">
      <c r="A438" s="11"/>
      <c r="B438" s="11"/>
      <c r="C438" s="451"/>
      <c r="E438" s="458"/>
      <c r="F438" s="458"/>
      <c r="G438" s="13"/>
      <c r="H438" s="13"/>
    </row>
    <row r="439" spans="1:8" x14ac:dyDescent="0.25">
      <c r="A439" s="11"/>
      <c r="B439" s="11"/>
      <c r="C439" s="451"/>
      <c r="E439" s="458"/>
      <c r="F439" s="458"/>
      <c r="G439" s="13"/>
      <c r="H439" s="13"/>
    </row>
    <row r="440" spans="1:8" x14ac:dyDescent="0.25">
      <c r="A440" s="11"/>
      <c r="B440" s="11"/>
      <c r="C440" s="451"/>
      <c r="E440" s="458"/>
      <c r="F440" s="458"/>
      <c r="G440" s="13"/>
      <c r="H440" s="13"/>
    </row>
    <row r="441" spans="1:8" x14ac:dyDescent="0.25">
      <c r="A441" s="11"/>
      <c r="B441" s="11"/>
      <c r="C441" s="451"/>
      <c r="E441" s="458"/>
      <c r="F441" s="458"/>
      <c r="G441" s="13"/>
      <c r="H441" s="13"/>
    </row>
    <row r="442" spans="1:8" x14ac:dyDescent="0.25">
      <c r="A442" s="11"/>
      <c r="B442" s="11"/>
      <c r="C442" s="451"/>
      <c r="E442" s="458"/>
      <c r="F442" s="458"/>
      <c r="G442" s="13"/>
      <c r="H442" s="13"/>
    </row>
  </sheetData>
  <sheetProtection password="8657" sheet="1" objects="1" scenarios="1" formatCells="0" formatColumns="0" formatRows="0" insertColumns="0"/>
  <mergeCells count="9">
    <mergeCell ref="B201:B206"/>
    <mergeCell ref="B78:B80"/>
    <mergeCell ref="B119:B152"/>
    <mergeCell ref="B158:B169"/>
    <mergeCell ref="C115:F115"/>
    <mergeCell ref="B18:B30"/>
    <mergeCell ref="B81:B83"/>
    <mergeCell ref="B171:B184"/>
    <mergeCell ref="B186:B199"/>
  </mergeCells>
  <dataValidations count="77">
    <dataValidation type="date" operator="greaterThan" allowBlank="1" showErrorMessage="1" error="Entry must be of valid date format eg 01/03/2009 and must be a date later than the start date " sqref="D30 D20 D22 D24 D26 D28">
      <formula1>D19</formula1>
    </dataValidation>
    <dataValidation type="date" allowBlank="1" showErrorMessage="1" error="Entry must be of valid date format eg 01/03/2009 and must commence after 01/01/2009" sqref="D154">
      <formula1>39814</formula1>
      <formula2>41275</formula2>
    </dataValidation>
    <dataValidation allowBlank="1" showErrorMessage="1" sqref="D201 D158 D171 D119 D78"/>
    <dataValidation operator="greaterThan" allowBlank="1" showInputMessage="1" showErrorMessage="1" error="Value must be in number format; Please enter a value greater than 0" sqref="D200 D185"/>
    <dataValidation type="decimal" operator="greaterThanOrEqual" allowBlank="1" showInputMessage="1" showErrorMessage="1" error="Value must be in number format; Please enter a value greater than 0" sqref="D184">
      <formula1>0</formula1>
    </dataValidation>
    <dataValidation type="decimal" operator="greaterThan" allowBlank="1" showInputMessage="1" showErrorMessage="1" error="Value must be in number format; Please enter a value greater than 0" sqref="D159:D170 D156:D157 D51 D82:D83 D79:D80">
      <formula1>0</formula1>
    </dataValidation>
    <dataValidation type="decimal" operator="greaterThanOrEqual" allowBlank="1" showInputMessage="1" showErrorMessage="1" error="Value must be in number format" sqref="D172:D183 D187:D199">
      <formula1>0</formula1>
    </dataValidation>
    <dataValidation type="list" allowBlank="1" showErrorMessage="1" sqref="D207">
      <formula1>_61ENE006</formula1>
    </dataValidation>
    <dataValidation type="list" allowBlank="1" showErrorMessage="1" sqref="D208">
      <formula1>_62ENE006</formula1>
    </dataValidation>
    <dataValidation type="list" allowBlank="1" showErrorMessage="1" sqref="D209">
      <formula1>_63ENE006</formula1>
    </dataValidation>
    <dataValidation type="list" allowBlank="1" showErrorMessage="1" sqref="D214">
      <formula1>_04LE007</formula1>
    </dataValidation>
    <dataValidation type="list" allowBlank="1" showErrorMessage="1" sqref="D215">
      <formula1>_05LE007</formula1>
    </dataValidation>
    <dataValidation type="list" allowBlank="1" showErrorMessage="1" sqref="D216">
      <formula1>_06LE007</formula1>
    </dataValidation>
    <dataValidation type="list" allowBlank="1" showErrorMessage="1" sqref="D117">
      <formula1>_50ENE006</formula1>
    </dataValidation>
    <dataValidation type="list" allowBlank="1" showErrorMessage="1" sqref="D118">
      <formula1>_51ENE006</formula1>
    </dataValidation>
    <dataValidation type="date" allowBlank="1" showErrorMessage="1" error="Entry must be of valid date format eg 01/03/2009 and must commence after 01/01/2010" sqref="D29 D19 D21 D23 D25 D27">
      <formula1>40179</formula1>
      <formula2>41275</formula2>
    </dataValidation>
    <dataValidation type="list" allowBlank="1" showErrorMessage="1" sqref="D7">
      <formula1>_01MAN001</formula1>
    </dataValidation>
    <dataValidation type="list" allowBlank="1" showErrorMessage="1" sqref="D8">
      <formula1>_02MAN001</formula1>
    </dataValidation>
    <dataValidation type="list" allowBlank="1" showErrorMessage="1" sqref="D9">
      <formula1>_03MAN001</formula1>
    </dataValidation>
    <dataValidation type="list" allowBlank="1" showErrorMessage="1" sqref="D10">
      <formula1>_04MAN001</formula1>
    </dataValidation>
    <dataValidation type="list" allowBlank="1" showErrorMessage="1" sqref="D11">
      <formula1>_05MAN001</formula1>
    </dataValidation>
    <dataValidation type="list" allowBlank="1" showErrorMessage="1" sqref="D12">
      <formula1>_06MAN001</formula1>
    </dataValidation>
    <dataValidation type="list" allowBlank="1" showErrorMessage="1" sqref="D13">
      <formula1>_07MAN001</formula1>
    </dataValidation>
    <dataValidation type="list" allowBlank="1" showErrorMessage="1" sqref="D14">
      <formula1>_08MAN001</formula1>
    </dataValidation>
    <dataValidation type="list" allowBlank="1" showErrorMessage="1" sqref="D15">
      <formula1>_09MAN001</formula1>
    </dataValidation>
    <dataValidation type="list" allowBlank="1" showErrorMessage="1" sqref="D16">
      <formula1>_10MAN001</formula1>
    </dataValidation>
    <dataValidation type="list" allowBlank="1" showErrorMessage="1" sqref="D17">
      <formula1>_11MAN001</formula1>
    </dataValidation>
    <dataValidation type="list" allowBlank="1" showErrorMessage="1" sqref="D32">
      <formula1>_14MAN001</formula1>
    </dataValidation>
    <dataValidation type="list" allowBlank="1" showErrorMessage="1" sqref="D38">
      <formula1>_08MAT002</formula1>
    </dataValidation>
    <dataValidation type="list" allowBlank="1" showErrorMessage="1" sqref="D40">
      <formula1>_10MAT002</formula1>
    </dataValidation>
    <dataValidation type="list" allowBlank="1" showErrorMessage="1" sqref="D41">
      <formula1>_11MAT002</formula1>
    </dataValidation>
    <dataValidation type="list" allowBlank="1" showErrorMessage="1" sqref="D42">
      <formula1>_12MAT002</formula1>
    </dataValidation>
    <dataValidation type="list" allowBlank="1" showErrorMessage="1" sqref="D43">
      <formula1>_13MAT002</formula1>
    </dataValidation>
    <dataValidation type="list" allowBlank="1" showErrorMessage="1" sqref="D44">
      <formula1>_14MAT002</formula1>
    </dataValidation>
    <dataValidation type="list" allowBlank="1" showErrorMessage="1" sqref="D45">
      <formula1>_15MAT002</formula1>
    </dataValidation>
    <dataValidation type="list" allowBlank="1" showErrorMessage="1" sqref="D52">
      <formula1>_19WAT003</formula1>
    </dataValidation>
    <dataValidation type="list" allowBlank="1" showErrorMessage="1" sqref="D53">
      <formula1>_20WAT003</formula1>
    </dataValidation>
    <dataValidation type="list" allowBlank="1" showErrorMessage="1" sqref="D54">
      <formula1>_21WAT003</formula1>
    </dataValidation>
    <dataValidation type="list" allowBlank="1" showErrorMessage="1" sqref="D55">
      <formula1>_22WAT003</formula1>
    </dataValidation>
    <dataValidation type="list" allowBlank="1" showErrorMessage="1" sqref="D56">
      <formula1>_23WAT003</formula1>
    </dataValidation>
    <dataValidation type="list" allowBlank="1" showErrorMessage="1" sqref="D57">
      <formula1>_24WAT003</formula1>
    </dataValidation>
    <dataValidation type="list" allowBlank="1" showErrorMessage="1" sqref="D58">
      <formula1>_25WAT003</formula1>
    </dataValidation>
    <dataValidation type="list" allowBlank="1" showErrorMessage="1" sqref="D64">
      <formula1>_12HEA004</formula1>
    </dataValidation>
    <dataValidation type="list" allowBlank="1" showErrorMessage="1" sqref="D65">
      <formula1>_13HEA004</formula1>
    </dataValidation>
    <dataValidation type="list" allowBlank="1" showErrorMessage="1" sqref="D66">
      <formula1>_14HEA004</formula1>
    </dataValidation>
    <dataValidation type="list" allowBlank="1" showErrorMessage="1" sqref="D67">
      <formula1>_15HEA004</formula1>
    </dataValidation>
    <dataValidation type="list" allowBlank="1" showErrorMessage="1" sqref="D68">
      <formula1>_16HEA004</formula1>
    </dataValidation>
    <dataValidation type="list" allowBlank="1" showErrorMessage="1" sqref="D69">
      <formula1>_17HEA004</formula1>
    </dataValidation>
    <dataValidation type="list" allowBlank="1" showErrorMessage="1" sqref="D70">
      <formula1>_18HEA004</formula1>
    </dataValidation>
    <dataValidation type="list" allowBlank="1" showErrorMessage="1" sqref="D71">
      <formula1>_19HEA004</formula1>
    </dataValidation>
    <dataValidation type="list" allowBlank="1" showErrorMessage="1" sqref="D72">
      <formula1>_20HEA004</formula1>
    </dataValidation>
    <dataValidation type="list" allowBlank="1" showErrorMessage="1" sqref="D73">
      <formula1>_21HEA004</formula1>
    </dataValidation>
    <dataValidation type="list" allowBlank="1" showErrorMessage="1" sqref="D74">
      <formula1>_22HEA004</formula1>
    </dataValidation>
    <dataValidation type="list" allowBlank="1" showErrorMessage="1" sqref="D75">
      <formula1>_23HEA004</formula1>
    </dataValidation>
    <dataValidation type="list" allowBlank="1" showErrorMessage="1" sqref="D76">
      <formula1>_24HEA004</formula1>
    </dataValidation>
    <dataValidation type="list" allowBlank="1" showErrorMessage="1" sqref="D77">
      <formula1>_25HEA004</formula1>
    </dataValidation>
    <dataValidation type="list" allowBlank="1" showErrorMessage="1" sqref="D84">
      <formula1>_28HEA004</formula1>
    </dataValidation>
    <dataValidation type="list" allowBlank="1" showErrorMessage="1" sqref="D85">
      <formula1>_29HEA004</formula1>
    </dataValidation>
    <dataValidation type="list" allowBlank="1" showErrorMessage="1" sqref="D91">
      <formula1>_11POL005</formula1>
    </dataValidation>
    <dataValidation type="list" allowBlank="1" showErrorMessage="1" sqref="D92">
      <formula1>_12POL005</formula1>
    </dataValidation>
    <dataValidation type="list" allowBlank="1" showErrorMessage="1" sqref="D93">
      <formula1>_13POL005</formula1>
    </dataValidation>
    <dataValidation type="list" allowBlank="1" showErrorMessage="1" sqref="D94">
      <formula1>_14POL005</formula1>
    </dataValidation>
    <dataValidation type="list" allowBlank="1" showErrorMessage="1" sqref="D95">
      <formula1>_15POL005</formula1>
    </dataValidation>
    <dataValidation type="list" allowBlank="1" showErrorMessage="1" sqref="D96">
      <formula1>_16POL005</formula1>
    </dataValidation>
    <dataValidation type="list" allowBlank="1" showErrorMessage="1" sqref="D97">
      <formula1>_17POL005</formula1>
    </dataValidation>
    <dataValidation type="list" allowBlank="1" showErrorMessage="1" sqref="D98">
      <formula1>_18POL005</formula1>
    </dataValidation>
    <dataValidation type="list" allowBlank="1" showErrorMessage="1" sqref="D99">
      <formula1>_19POL005</formula1>
    </dataValidation>
    <dataValidation type="list" allowBlank="1" showErrorMessage="1" sqref="D100">
      <formula1>_20POL005</formula1>
    </dataValidation>
    <dataValidation type="list" allowBlank="1" showErrorMessage="1" sqref="D101">
      <formula1>_21POL005</formula1>
    </dataValidation>
    <dataValidation type="list" allowBlank="1" showErrorMessage="1" sqref="D102">
      <formula1>_22POL005</formula1>
    </dataValidation>
    <dataValidation type="list" allowBlank="1" showErrorMessage="1" sqref="D103">
      <formula1>_23POL005</formula1>
    </dataValidation>
    <dataValidation type="list" allowBlank="1" showErrorMessage="1" sqref="D104">
      <formula1>_24POL005</formula1>
    </dataValidation>
    <dataValidation type="list" allowBlank="1" showErrorMessage="1" sqref="D110">
      <formula1>_44ENE006</formula1>
    </dataValidation>
    <dataValidation type="list" allowBlank="1" showErrorMessage="1" sqref="D31">
      <formula1>_13MAN001</formula1>
    </dataValidation>
    <dataValidation type="list" allowBlank="1" showErrorMessage="1" sqref="D39">
      <formula1>_09MAT002</formula1>
    </dataValidation>
    <dataValidation type="decimal" operator="greaterThan" allowBlank="1" showInputMessage="1" showErrorMessage="1" error="Value must be in number format; please provide a value greater than 0" sqref="D112">
      <formula1>0</formula1>
    </dataValidation>
    <dataValidation type="date" operator="greaterThan" allowBlank="1" showErrorMessage="1" error="Entry must be of valid date format eg 01/03/2009 and must commence after 01/01/2009" sqref="D155">
      <formula1>D154</formula1>
    </dataValidation>
  </dataValidations>
  <hyperlinks>
    <hyperlink ref="D221" location="'Teil 2 Gebäudebetrieb'!A4" display="Zurück zum Seitenanfang"/>
  </hyperlinks>
  <pageMargins left="0.82" right="0.70866141732283472" top="0.74803149606299213" bottom="0.74803149606299213" header="0.31496062992125984" footer="0.31496062992125984"/>
  <pageSetup paperSize="9" scale="10" fitToWidth="3" fitToHeight="2" orientation="landscape" verticalDpi="0" r:id="rId1"/>
  <ignoredErrors>
    <ignoredError sqref="H151 H134 H14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3" r:id="rId4" name="Check Box 11">
              <controlPr defaultSize="0" autoFill="0" autoLine="0" autoPict="0">
                <anchor moveWithCells="1">
                  <from>
                    <xdr:col>3</xdr:col>
                    <xdr:colOff>2533650</xdr:colOff>
                    <xdr:row>119</xdr:row>
                    <xdr:rowOff>57150</xdr:rowOff>
                  </from>
                  <to>
                    <xdr:col>3</xdr:col>
                    <xdr:colOff>2838450</xdr:colOff>
                    <xdr:row>119</xdr:row>
                    <xdr:rowOff>266700</xdr:rowOff>
                  </to>
                </anchor>
              </controlPr>
            </control>
          </mc:Choice>
        </mc:AlternateContent>
        <mc:AlternateContent xmlns:mc="http://schemas.openxmlformats.org/markup-compatibility/2006">
          <mc:Choice Requires="x14">
            <control shapeId="3113" r:id="rId5" name="Check Box 41">
              <controlPr defaultSize="0" autoFill="0" autoLine="0" autoPict="0">
                <anchor moveWithCells="1">
                  <from>
                    <xdr:col>3</xdr:col>
                    <xdr:colOff>2533650</xdr:colOff>
                    <xdr:row>120</xdr:row>
                    <xdr:rowOff>57150</xdr:rowOff>
                  </from>
                  <to>
                    <xdr:col>3</xdr:col>
                    <xdr:colOff>2838450</xdr:colOff>
                    <xdr:row>120</xdr:row>
                    <xdr:rowOff>266700</xdr:rowOff>
                  </to>
                </anchor>
              </controlPr>
            </control>
          </mc:Choice>
        </mc:AlternateContent>
        <mc:AlternateContent xmlns:mc="http://schemas.openxmlformats.org/markup-compatibility/2006">
          <mc:Choice Requires="x14">
            <control shapeId="3114" r:id="rId6" name="Check Box 42">
              <controlPr defaultSize="0" autoFill="0" autoLine="0" autoPict="0">
                <anchor moveWithCells="1">
                  <from>
                    <xdr:col>3</xdr:col>
                    <xdr:colOff>2533650</xdr:colOff>
                    <xdr:row>121</xdr:row>
                    <xdr:rowOff>57150</xdr:rowOff>
                  </from>
                  <to>
                    <xdr:col>3</xdr:col>
                    <xdr:colOff>2838450</xdr:colOff>
                    <xdr:row>121</xdr:row>
                    <xdr:rowOff>266700</xdr:rowOff>
                  </to>
                </anchor>
              </controlPr>
            </control>
          </mc:Choice>
        </mc:AlternateContent>
        <mc:AlternateContent xmlns:mc="http://schemas.openxmlformats.org/markup-compatibility/2006">
          <mc:Choice Requires="x14">
            <control shapeId="3115" r:id="rId7" name="Check Box 43">
              <controlPr defaultSize="0" autoFill="0" autoLine="0" autoPict="0">
                <anchor moveWithCells="1">
                  <from>
                    <xdr:col>3</xdr:col>
                    <xdr:colOff>2533650</xdr:colOff>
                    <xdr:row>122</xdr:row>
                    <xdr:rowOff>57150</xdr:rowOff>
                  </from>
                  <to>
                    <xdr:col>3</xdr:col>
                    <xdr:colOff>2838450</xdr:colOff>
                    <xdr:row>122</xdr:row>
                    <xdr:rowOff>266700</xdr:rowOff>
                  </to>
                </anchor>
              </controlPr>
            </control>
          </mc:Choice>
        </mc:AlternateContent>
        <mc:AlternateContent xmlns:mc="http://schemas.openxmlformats.org/markup-compatibility/2006">
          <mc:Choice Requires="x14">
            <control shapeId="3116" r:id="rId8" name="Check Box 44">
              <controlPr defaultSize="0" autoFill="0" autoLine="0" autoPict="0">
                <anchor moveWithCells="1">
                  <from>
                    <xdr:col>3</xdr:col>
                    <xdr:colOff>2533650</xdr:colOff>
                    <xdr:row>123</xdr:row>
                    <xdr:rowOff>57150</xdr:rowOff>
                  </from>
                  <to>
                    <xdr:col>3</xdr:col>
                    <xdr:colOff>2838450</xdr:colOff>
                    <xdr:row>123</xdr:row>
                    <xdr:rowOff>266700</xdr:rowOff>
                  </to>
                </anchor>
              </controlPr>
            </control>
          </mc:Choice>
        </mc:AlternateContent>
        <mc:AlternateContent xmlns:mc="http://schemas.openxmlformats.org/markup-compatibility/2006">
          <mc:Choice Requires="x14">
            <control shapeId="3117" r:id="rId9" name="Check Box 45">
              <controlPr defaultSize="0" autoFill="0" autoLine="0" autoPict="0">
                <anchor moveWithCells="1">
                  <from>
                    <xdr:col>3</xdr:col>
                    <xdr:colOff>2533650</xdr:colOff>
                    <xdr:row>124</xdr:row>
                    <xdr:rowOff>57150</xdr:rowOff>
                  </from>
                  <to>
                    <xdr:col>3</xdr:col>
                    <xdr:colOff>2838450</xdr:colOff>
                    <xdr:row>124</xdr:row>
                    <xdr:rowOff>266700</xdr:rowOff>
                  </to>
                </anchor>
              </controlPr>
            </control>
          </mc:Choice>
        </mc:AlternateContent>
        <mc:AlternateContent xmlns:mc="http://schemas.openxmlformats.org/markup-compatibility/2006">
          <mc:Choice Requires="x14">
            <control shapeId="3118" r:id="rId10" name="Check Box 46">
              <controlPr defaultSize="0" autoFill="0" autoLine="0" autoPict="0">
                <anchor moveWithCells="1">
                  <from>
                    <xdr:col>3</xdr:col>
                    <xdr:colOff>2533650</xdr:colOff>
                    <xdr:row>125</xdr:row>
                    <xdr:rowOff>57150</xdr:rowOff>
                  </from>
                  <to>
                    <xdr:col>3</xdr:col>
                    <xdr:colOff>2838450</xdr:colOff>
                    <xdr:row>125</xdr:row>
                    <xdr:rowOff>266700</xdr:rowOff>
                  </to>
                </anchor>
              </controlPr>
            </control>
          </mc:Choice>
        </mc:AlternateContent>
        <mc:AlternateContent xmlns:mc="http://schemas.openxmlformats.org/markup-compatibility/2006">
          <mc:Choice Requires="x14">
            <control shapeId="3119" r:id="rId11" name="Check Box 47">
              <controlPr defaultSize="0" autoFill="0" autoLine="0" autoPict="0">
                <anchor moveWithCells="1">
                  <from>
                    <xdr:col>3</xdr:col>
                    <xdr:colOff>2533650</xdr:colOff>
                    <xdr:row>126</xdr:row>
                    <xdr:rowOff>57150</xdr:rowOff>
                  </from>
                  <to>
                    <xdr:col>3</xdr:col>
                    <xdr:colOff>2838450</xdr:colOff>
                    <xdr:row>126</xdr:row>
                    <xdr:rowOff>266700</xdr:rowOff>
                  </to>
                </anchor>
              </controlPr>
            </control>
          </mc:Choice>
        </mc:AlternateContent>
        <mc:AlternateContent xmlns:mc="http://schemas.openxmlformats.org/markup-compatibility/2006">
          <mc:Choice Requires="x14">
            <control shapeId="3120" r:id="rId12" name="Check Box 48">
              <controlPr defaultSize="0" autoFill="0" autoLine="0" autoPict="0">
                <anchor moveWithCells="1">
                  <from>
                    <xdr:col>3</xdr:col>
                    <xdr:colOff>2533650</xdr:colOff>
                    <xdr:row>127</xdr:row>
                    <xdr:rowOff>57150</xdr:rowOff>
                  </from>
                  <to>
                    <xdr:col>3</xdr:col>
                    <xdr:colOff>2838450</xdr:colOff>
                    <xdr:row>127</xdr:row>
                    <xdr:rowOff>266700</xdr:rowOff>
                  </to>
                </anchor>
              </controlPr>
            </control>
          </mc:Choice>
        </mc:AlternateContent>
        <mc:AlternateContent xmlns:mc="http://schemas.openxmlformats.org/markup-compatibility/2006">
          <mc:Choice Requires="x14">
            <control shapeId="3121" r:id="rId13" name="Check Box 49">
              <controlPr defaultSize="0" autoFill="0" autoLine="0" autoPict="0">
                <anchor moveWithCells="1">
                  <from>
                    <xdr:col>3</xdr:col>
                    <xdr:colOff>2533650</xdr:colOff>
                    <xdr:row>128</xdr:row>
                    <xdr:rowOff>57150</xdr:rowOff>
                  </from>
                  <to>
                    <xdr:col>3</xdr:col>
                    <xdr:colOff>2838450</xdr:colOff>
                    <xdr:row>128</xdr:row>
                    <xdr:rowOff>266700</xdr:rowOff>
                  </to>
                </anchor>
              </controlPr>
            </control>
          </mc:Choice>
        </mc:AlternateContent>
        <mc:AlternateContent xmlns:mc="http://schemas.openxmlformats.org/markup-compatibility/2006">
          <mc:Choice Requires="x14">
            <control shapeId="3122" r:id="rId14" name="Check Box 50">
              <controlPr defaultSize="0" autoFill="0" autoLine="0" autoPict="0">
                <anchor moveWithCells="1">
                  <from>
                    <xdr:col>3</xdr:col>
                    <xdr:colOff>2533650</xdr:colOff>
                    <xdr:row>129</xdr:row>
                    <xdr:rowOff>57150</xdr:rowOff>
                  </from>
                  <to>
                    <xdr:col>3</xdr:col>
                    <xdr:colOff>2838450</xdr:colOff>
                    <xdr:row>129</xdr:row>
                    <xdr:rowOff>266700</xdr:rowOff>
                  </to>
                </anchor>
              </controlPr>
            </control>
          </mc:Choice>
        </mc:AlternateContent>
        <mc:AlternateContent xmlns:mc="http://schemas.openxmlformats.org/markup-compatibility/2006">
          <mc:Choice Requires="x14">
            <control shapeId="3123" r:id="rId15" name="Check Box 51">
              <controlPr defaultSize="0" autoFill="0" autoLine="0" autoPict="0">
                <anchor moveWithCells="1">
                  <from>
                    <xdr:col>3</xdr:col>
                    <xdr:colOff>2533650</xdr:colOff>
                    <xdr:row>130</xdr:row>
                    <xdr:rowOff>57150</xdr:rowOff>
                  </from>
                  <to>
                    <xdr:col>3</xdr:col>
                    <xdr:colOff>2838450</xdr:colOff>
                    <xdr:row>130</xdr:row>
                    <xdr:rowOff>266700</xdr:rowOff>
                  </to>
                </anchor>
              </controlPr>
            </control>
          </mc:Choice>
        </mc:AlternateContent>
        <mc:AlternateContent xmlns:mc="http://schemas.openxmlformats.org/markup-compatibility/2006">
          <mc:Choice Requires="x14">
            <control shapeId="3124" r:id="rId16" name="Check Box 52">
              <controlPr defaultSize="0" autoFill="0" autoLine="0" autoPict="0">
                <anchor moveWithCells="1">
                  <from>
                    <xdr:col>3</xdr:col>
                    <xdr:colOff>2533650</xdr:colOff>
                    <xdr:row>131</xdr:row>
                    <xdr:rowOff>57150</xdr:rowOff>
                  </from>
                  <to>
                    <xdr:col>3</xdr:col>
                    <xdr:colOff>2838450</xdr:colOff>
                    <xdr:row>131</xdr:row>
                    <xdr:rowOff>266700</xdr:rowOff>
                  </to>
                </anchor>
              </controlPr>
            </control>
          </mc:Choice>
        </mc:AlternateContent>
        <mc:AlternateContent xmlns:mc="http://schemas.openxmlformats.org/markup-compatibility/2006">
          <mc:Choice Requires="x14">
            <control shapeId="3125" r:id="rId17" name="Check Box 53">
              <controlPr defaultSize="0" autoFill="0" autoLine="0" autoPict="0">
                <anchor moveWithCells="1">
                  <from>
                    <xdr:col>3</xdr:col>
                    <xdr:colOff>2533650</xdr:colOff>
                    <xdr:row>132</xdr:row>
                    <xdr:rowOff>57150</xdr:rowOff>
                  </from>
                  <to>
                    <xdr:col>3</xdr:col>
                    <xdr:colOff>2838450</xdr:colOff>
                    <xdr:row>132</xdr:row>
                    <xdr:rowOff>266700</xdr:rowOff>
                  </to>
                </anchor>
              </controlPr>
            </control>
          </mc:Choice>
        </mc:AlternateContent>
        <mc:AlternateContent xmlns:mc="http://schemas.openxmlformats.org/markup-compatibility/2006">
          <mc:Choice Requires="x14">
            <control shapeId="3126" r:id="rId18" name="Check Box 54">
              <controlPr defaultSize="0" autoFill="0" autoLine="0" autoPict="0">
                <anchor moveWithCells="1">
                  <from>
                    <xdr:col>3</xdr:col>
                    <xdr:colOff>2533650</xdr:colOff>
                    <xdr:row>134</xdr:row>
                    <xdr:rowOff>57150</xdr:rowOff>
                  </from>
                  <to>
                    <xdr:col>3</xdr:col>
                    <xdr:colOff>2838450</xdr:colOff>
                    <xdr:row>134</xdr:row>
                    <xdr:rowOff>266700</xdr:rowOff>
                  </to>
                </anchor>
              </controlPr>
            </control>
          </mc:Choice>
        </mc:AlternateContent>
        <mc:AlternateContent xmlns:mc="http://schemas.openxmlformats.org/markup-compatibility/2006">
          <mc:Choice Requires="x14">
            <control shapeId="3127" r:id="rId19" name="Check Box 55">
              <controlPr defaultSize="0" autoFill="0" autoLine="0" autoPict="0">
                <anchor moveWithCells="1">
                  <from>
                    <xdr:col>3</xdr:col>
                    <xdr:colOff>2533650</xdr:colOff>
                    <xdr:row>135</xdr:row>
                    <xdr:rowOff>57150</xdr:rowOff>
                  </from>
                  <to>
                    <xdr:col>3</xdr:col>
                    <xdr:colOff>2838450</xdr:colOff>
                    <xdr:row>135</xdr:row>
                    <xdr:rowOff>266700</xdr:rowOff>
                  </to>
                </anchor>
              </controlPr>
            </control>
          </mc:Choice>
        </mc:AlternateContent>
        <mc:AlternateContent xmlns:mc="http://schemas.openxmlformats.org/markup-compatibility/2006">
          <mc:Choice Requires="x14">
            <control shapeId="3128" r:id="rId20" name="Check Box 56">
              <controlPr defaultSize="0" autoFill="0" autoLine="0" autoPict="0">
                <anchor moveWithCells="1">
                  <from>
                    <xdr:col>3</xdr:col>
                    <xdr:colOff>2533650</xdr:colOff>
                    <xdr:row>136</xdr:row>
                    <xdr:rowOff>57150</xdr:rowOff>
                  </from>
                  <to>
                    <xdr:col>3</xdr:col>
                    <xdr:colOff>2838450</xdr:colOff>
                    <xdr:row>136</xdr:row>
                    <xdr:rowOff>266700</xdr:rowOff>
                  </to>
                </anchor>
              </controlPr>
            </control>
          </mc:Choice>
        </mc:AlternateContent>
        <mc:AlternateContent xmlns:mc="http://schemas.openxmlformats.org/markup-compatibility/2006">
          <mc:Choice Requires="x14">
            <control shapeId="3129" r:id="rId21" name="Check Box 57">
              <controlPr defaultSize="0" autoFill="0" autoLine="0" autoPict="0">
                <anchor moveWithCells="1">
                  <from>
                    <xdr:col>3</xdr:col>
                    <xdr:colOff>2533650</xdr:colOff>
                    <xdr:row>137</xdr:row>
                    <xdr:rowOff>57150</xdr:rowOff>
                  </from>
                  <to>
                    <xdr:col>3</xdr:col>
                    <xdr:colOff>2838450</xdr:colOff>
                    <xdr:row>137</xdr:row>
                    <xdr:rowOff>266700</xdr:rowOff>
                  </to>
                </anchor>
              </controlPr>
            </control>
          </mc:Choice>
        </mc:AlternateContent>
        <mc:AlternateContent xmlns:mc="http://schemas.openxmlformats.org/markup-compatibility/2006">
          <mc:Choice Requires="x14">
            <control shapeId="3130" r:id="rId22" name="Check Box 58">
              <controlPr defaultSize="0" autoFill="0" autoLine="0" autoPict="0">
                <anchor moveWithCells="1">
                  <from>
                    <xdr:col>3</xdr:col>
                    <xdr:colOff>2533650</xdr:colOff>
                    <xdr:row>138</xdr:row>
                    <xdr:rowOff>57150</xdr:rowOff>
                  </from>
                  <to>
                    <xdr:col>3</xdr:col>
                    <xdr:colOff>2838450</xdr:colOff>
                    <xdr:row>138</xdr:row>
                    <xdr:rowOff>266700</xdr:rowOff>
                  </to>
                </anchor>
              </controlPr>
            </control>
          </mc:Choice>
        </mc:AlternateContent>
        <mc:AlternateContent xmlns:mc="http://schemas.openxmlformats.org/markup-compatibility/2006">
          <mc:Choice Requires="x14">
            <control shapeId="3131" r:id="rId23" name="Check Box 59">
              <controlPr defaultSize="0" autoFill="0" autoLine="0" autoPict="0">
                <anchor moveWithCells="1">
                  <from>
                    <xdr:col>3</xdr:col>
                    <xdr:colOff>2533650</xdr:colOff>
                    <xdr:row>139</xdr:row>
                    <xdr:rowOff>57150</xdr:rowOff>
                  </from>
                  <to>
                    <xdr:col>3</xdr:col>
                    <xdr:colOff>2838450</xdr:colOff>
                    <xdr:row>139</xdr:row>
                    <xdr:rowOff>266700</xdr:rowOff>
                  </to>
                </anchor>
              </controlPr>
            </control>
          </mc:Choice>
        </mc:AlternateContent>
        <mc:AlternateContent xmlns:mc="http://schemas.openxmlformats.org/markup-compatibility/2006">
          <mc:Choice Requires="x14">
            <control shapeId="3132" r:id="rId24" name="Check Box 60">
              <controlPr defaultSize="0" autoFill="0" autoLine="0" autoPict="0">
                <anchor moveWithCells="1">
                  <from>
                    <xdr:col>3</xdr:col>
                    <xdr:colOff>2533650</xdr:colOff>
                    <xdr:row>140</xdr:row>
                    <xdr:rowOff>57150</xdr:rowOff>
                  </from>
                  <to>
                    <xdr:col>3</xdr:col>
                    <xdr:colOff>2838450</xdr:colOff>
                    <xdr:row>140</xdr:row>
                    <xdr:rowOff>266700</xdr:rowOff>
                  </to>
                </anchor>
              </controlPr>
            </control>
          </mc:Choice>
        </mc:AlternateContent>
        <mc:AlternateContent xmlns:mc="http://schemas.openxmlformats.org/markup-compatibility/2006">
          <mc:Choice Requires="x14">
            <control shapeId="3133" r:id="rId25" name="Check Box 61">
              <controlPr defaultSize="0" autoFill="0" autoLine="0" autoPict="0">
                <anchor moveWithCells="1">
                  <from>
                    <xdr:col>3</xdr:col>
                    <xdr:colOff>2533650</xdr:colOff>
                    <xdr:row>141</xdr:row>
                    <xdr:rowOff>57150</xdr:rowOff>
                  </from>
                  <to>
                    <xdr:col>3</xdr:col>
                    <xdr:colOff>2838450</xdr:colOff>
                    <xdr:row>141</xdr:row>
                    <xdr:rowOff>266700</xdr:rowOff>
                  </to>
                </anchor>
              </controlPr>
            </control>
          </mc:Choice>
        </mc:AlternateContent>
        <mc:AlternateContent xmlns:mc="http://schemas.openxmlformats.org/markup-compatibility/2006">
          <mc:Choice Requires="x14">
            <control shapeId="3134" r:id="rId26" name="Check Box 62">
              <controlPr defaultSize="0" autoFill="0" autoLine="0" autoPict="0">
                <anchor moveWithCells="1">
                  <from>
                    <xdr:col>3</xdr:col>
                    <xdr:colOff>2533650</xdr:colOff>
                    <xdr:row>143</xdr:row>
                    <xdr:rowOff>57150</xdr:rowOff>
                  </from>
                  <to>
                    <xdr:col>3</xdr:col>
                    <xdr:colOff>2838450</xdr:colOff>
                    <xdr:row>143</xdr:row>
                    <xdr:rowOff>266700</xdr:rowOff>
                  </to>
                </anchor>
              </controlPr>
            </control>
          </mc:Choice>
        </mc:AlternateContent>
        <mc:AlternateContent xmlns:mc="http://schemas.openxmlformats.org/markup-compatibility/2006">
          <mc:Choice Requires="x14">
            <control shapeId="3135" r:id="rId27" name="Check Box 63">
              <controlPr defaultSize="0" autoFill="0" autoLine="0" autoPict="0">
                <anchor moveWithCells="1">
                  <from>
                    <xdr:col>3</xdr:col>
                    <xdr:colOff>2533650</xdr:colOff>
                    <xdr:row>144</xdr:row>
                    <xdr:rowOff>57150</xdr:rowOff>
                  </from>
                  <to>
                    <xdr:col>3</xdr:col>
                    <xdr:colOff>2838450</xdr:colOff>
                    <xdr:row>144</xdr:row>
                    <xdr:rowOff>266700</xdr:rowOff>
                  </to>
                </anchor>
              </controlPr>
            </control>
          </mc:Choice>
        </mc:AlternateContent>
        <mc:AlternateContent xmlns:mc="http://schemas.openxmlformats.org/markup-compatibility/2006">
          <mc:Choice Requires="x14">
            <control shapeId="3136" r:id="rId28" name="Check Box 64">
              <controlPr defaultSize="0" autoFill="0" autoLine="0" autoPict="0">
                <anchor moveWithCells="1">
                  <from>
                    <xdr:col>3</xdr:col>
                    <xdr:colOff>2533650</xdr:colOff>
                    <xdr:row>145</xdr:row>
                    <xdr:rowOff>57150</xdr:rowOff>
                  </from>
                  <to>
                    <xdr:col>3</xdr:col>
                    <xdr:colOff>2838450</xdr:colOff>
                    <xdr:row>145</xdr:row>
                    <xdr:rowOff>266700</xdr:rowOff>
                  </to>
                </anchor>
              </controlPr>
            </control>
          </mc:Choice>
        </mc:AlternateContent>
        <mc:AlternateContent xmlns:mc="http://schemas.openxmlformats.org/markup-compatibility/2006">
          <mc:Choice Requires="x14">
            <control shapeId="3137" r:id="rId29" name="Check Box 65">
              <controlPr defaultSize="0" autoFill="0" autoLine="0" autoPict="0">
                <anchor moveWithCells="1">
                  <from>
                    <xdr:col>3</xdr:col>
                    <xdr:colOff>2533650</xdr:colOff>
                    <xdr:row>146</xdr:row>
                    <xdr:rowOff>57150</xdr:rowOff>
                  </from>
                  <to>
                    <xdr:col>3</xdr:col>
                    <xdr:colOff>2838450</xdr:colOff>
                    <xdr:row>146</xdr:row>
                    <xdr:rowOff>266700</xdr:rowOff>
                  </to>
                </anchor>
              </controlPr>
            </control>
          </mc:Choice>
        </mc:AlternateContent>
        <mc:AlternateContent xmlns:mc="http://schemas.openxmlformats.org/markup-compatibility/2006">
          <mc:Choice Requires="x14">
            <control shapeId="3138" r:id="rId30" name="Check Box 66">
              <controlPr defaultSize="0" autoFill="0" autoLine="0" autoPict="0">
                <anchor moveWithCells="1">
                  <from>
                    <xdr:col>3</xdr:col>
                    <xdr:colOff>2533650</xdr:colOff>
                    <xdr:row>147</xdr:row>
                    <xdr:rowOff>57150</xdr:rowOff>
                  </from>
                  <to>
                    <xdr:col>3</xdr:col>
                    <xdr:colOff>2838450</xdr:colOff>
                    <xdr:row>147</xdr:row>
                    <xdr:rowOff>266700</xdr:rowOff>
                  </to>
                </anchor>
              </controlPr>
            </control>
          </mc:Choice>
        </mc:AlternateContent>
        <mc:AlternateContent xmlns:mc="http://schemas.openxmlformats.org/markup-compatibility/2006">
          <mc:Choice Requires="x14">
            <control shapeId="3139" r:id="rId31" name="Check Box 67">
              <controlPr defaultSize="0" autoFill="0" autoLine="0" autoPict="0">
                <anchor moveWithCells="1">
                  <from>
                    <xdr:col>3</xdr:col>
                    <xdr:colOff>2533650</xdr:colOff>
                    <xdr:row>148</xdr:row>
                    <xdr:rowOff>57150</xdr:rowOff>
                  </from>
                  <to>
                    <xdr:col>3</xdr:col>
                    <xdr:colOff>2838450</xdr:colOff>
                    <xdr:row>148</xdr:row>
                    <xdr:rowOff>266700</xdr:rowOff>
                  </to>
                </anchor>
              </controlPr>
            </control>
          </mc:Choice>
        </mc:AlternateContent>
        <mc:AlternateContent xmlns:mc="http://schemas.openxmlformats.org/markup-compatibility/2006">
          <mc:Choice Requires="x14">
            <control shapeId="3140" r:id="rId32" name="Check Box 68">
              <controlPr defaultSize="0" autoFill="0" autoLine="0" autoPict="0">
                <anchor moveWithCells="1">
                  <from>
                    <xdr:col>3</xdr:col>
                    <xdr:colOff>2533650</xdr:colOff>
                    <xdr:row>149</xdr:row>
                    <xdr:rowOff>57150</xdr:rowOff>
                  </from>
                  <to>
                    <xdr:col>3</xdr:col>
                    <xdr:colOff>2838450</xdr:colOff>
                    <xdr:row>149</xdr:row>
                    <xdr:rowOff>266700</xdr:rowOff>
                  </to>
                </anchor>
              </controlPr>
            </control>
          </mc:Choice>
        </mc:AlternateContent>
        <mc:AlternateContent xmlns:mc="http://schemas.openxmlformats.org/markup-compatibility/2006">
          <mc:Choice Requires="x14">
            <control shapeId="3141" r:id="rId33" name="Check Box 69">
              <controlPr defaultSize="0" autoFill="0" autoLine="0" autoPict="0">
                <anchor moveWithCells="1">
                  <from>
                    <xdr:col>3</xdr:col>
                    <xdr:colOff>2533650</xdr:colOff>
                    <xdr:row>151</xdr:row>
                    <xdr:rowOff>57150</xdr:rowOff>
                  </from>
                  <to>
                    <xdr:col>3</xdr:col>
                    <xdr:colOff>2838450</xdr:colOff>
                    <xdr:row>152</xdr:row>
                    <xdr:rowOff>76200</xdr:rowOff>
                  </to>
                </anchor>
              </controlPr>
            </control>
          </mc:Choice>
        </mc:AlternateContent>
        <mc:AlternateContent xmlns:mc="http://schemas.openxmlformats.org/markup-compatibility/2006">
          <mc:Choice Requires="x14">
            <control shapeId="3142" r:id="rId34" name="Check Box 70">
              <controlPr defaultSize="0" autoFill="0" autoLine="0" autoPict="0">
                <anchor moveWithCells="1">
                  <from>
                    <xdr:col>3</xdr:col>
                    <xdr:colOff>2533650</xdr:colOff>
                    <xdr:row>201</xdr:row>
                    <xdr:rowOff>57150</xdr:rowOff>
                  </from>
                  <to>
                    <xdr:col>3</xdr:col>
                    <xdr:colOff>2847975</xdr:colOff>
                    <xdr:row>202</xdr:row>
                    <xdr:rowOff>85725</xdr:rowOff>
                  </to>
                </anchor>
              </controlPr>
            </control>
          </mc:Choice>
        </mc:AlternateContent>
        <mc:AlternateContent xmlns:mc="http://schemas.openxmlformats.org/markup-compatibility/2006">
          <mc:Choice Requires="x14">
            <control shapeId="3147" r:id="rId35" name="Check Box 75">
              <controlPr defaultSize="0" autoFill="0" autoLine="0" autoPict="0">
                <anchor moveWithCells="1">
                  <from>
                    <xdr:col>3</xdr:col>
                    <xdr:colOff>2533650</xdr:colOff>
                    <xdr:row>202</xdr:row>
                    <xdr:rowOff>57150</xdr:rowOff>
                  </from>
                  <to>
                    <xdr:col>3</xdr:col>
                    <xdr:colOff>2847975</xdr:colOff>
                    <xdr:row>203</xdr:row>
                    <xdr:rowOff>85725</xdr:rowOff>
                  </to>
                </anchor>
              </controlPr>
            </control>
          </mc:Choice>
        </mc:AlternateContent>
        <mc:AlternateContent xmlns:mc="http://schemas.openxmlformats.org/markup-compatibility/2006">
          <mc:Choice Requires="x14">
            <control shapeId="3148" r:id="rId36" name="Check Box 76">
              <controlPr defaultSize="0" autoFill="0" autoLine="0" autoPict="0">
                <anchor moveWithCells="1">
                  <from>
                    <xdr:col>3</xdr:col>
                    <xdr:colOff>2533650</xdr:colOff>
                    <xdr:row>203</xdr:row>
                    <xdr:rowOff>57150</xdr:rowOff>
                  </from>
                  <to>
                    <xdr:col>3</xdr:col>
                    <xdr:colOff>2847975</xdr:colOff>
                    <xdr:row>204</xdr:row>
                    <xdr:rowOff>85725</xdr:rowOff>
                  </to>
                </anchor>
              </controlPr>
            </control>
          </mc:Choice>
        </mc:AlternateContent>
        <mc:AlternateContent xmlns:mc="http://schemas.openxmlformats.org/markup-compatibility/2006">
          <mc:Choice Requires="x14">
            <control shapeId="3149" r:id="rId37" name="Check Box 77">
              <controlPr defaultSize="0" autoFill="0" autoLine="0" autoPict="0">
                <anchor moveWithCells="1">
                  <from>
                    <xdr:col>3</xdr:col>
                    <xdr:colOff>2533650</xdr:colOff>
                    <xdr:row>204</xdr:row>
                    <xdr:rowOff>57150</xdr:rowOff>
                  </from>
                  <to>
                    <xdr:col>3</xdr:col>
                    <xdr:colOff>2847975</xdr:colOff>
                    <xdr:row>205</xdr:row>
                    <xdr:rowOff>85725</xdr:rowOff>
                  </to>
                </anchor>
              </controlPr>
            </control>
          </mc:Choice>
        </mc:AlternateContent>
        <mc:AlternateContent xmlns:mc="http://schemas.openxmlformats.org/markup-compatibility/2006">
          <mc:Choice Requires="x14">
            <control shapeId="3150" r:id="rId38" name="Check Box 78">
              <controlPr defaultSize="0" autoFill="0" autoLine="0" autoPict="0">
                <anchor moveWithCells="1">
                  <from>
                    <xdr:col>3</xdr:col>
                    <xdr:colOff>2533650</xdr:colOff>
                    <xdr:row>205</xdr:row>
                    <xdr:rowOff>238125</xdr:rowOff>
                  </from>
                  <to>
                    <xdr:col>3</xdr:col>
                    <xdr:colOff>2847975</xdr:colOff>
                    <xdr:row>206</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sheetPr>
  <dimension ref="A1:CL327"/>
  <sheetViews>
    <sheetView zoomScale="70" zoomScaleNormal="70" workbookViewId="0">
      <pane ySplit="3" topLeftCell="A40" activePane="bottomLeft" state="frozen"/>
      <selection pane="bottomLeft" activeCell="C8" sqref="C8:C24"/>
    </sheetView>
  </sheetViews>
  <sheetFormatPr baseColWidth="10" defaultColWidth="9.140625" defaultRowHeight="15" x14ac:dyDescent="0.25"/>
  <cols>
    <col min="1" max="1" width="2.140625" style="3" customWidth="1"/>
    <col min="2" max="2" width="36.28515625" style="1" bestFit="1" customWidth="1"/>
    <col min="3" max="3" width="53.5703125" style="1" customWidth="1"/>
    <col min="4" max="4" width="73.140625" style="848" customWidth="1"/>
    <col min="5" max="5" width="8.42578125" style="814" bestFit="1" customWidth="1"/>
    <col min="6" max="6" width="20.7109375" style="519" bestFit="1" customWidth="1"/>
    <col min="7" max="7" width="22.7109375" style="519" customWidth="1"/>
    <col min="8" max="8" width="20" style="12" bestFit="1" customWidth="1"/>
    <col min="9" max="9" width="19.5703125" style="12" bestFit="1" customWidth="1"/>
    <col min="10" max="10" width="13.28515625" style="200" customWidth="1"/>
    <col min="11" max="11" width="73" style="472" customWidth="1"/>
    <col min="12" max="12" width="73" style="429" hidden="1" customWidth="1"/>
    <col min="13" max="13" width="6.140625" style="429" hidden="1" customWidth="1"/>
    <col min="14" max="22" width="6.140625" style="811" hidden="1" customWidth="1"/>
    <col min="23" max="23" width="22.140625" style="811" customWidth="1"/>
    <col min="24" max="28" width="9.140625" style="811"/>
    <col min="29" max="74" width="9.140625" style="200"/>
    <col min="75" max="90" width="9.140625" style="814"/>
    <col min="91" max="16384" width="9.140625" style="1"/>
  </cols>
  <sheetData>
    <row r="1" spans="1:90" ht="39.75" customHeight="1" x14ac:dyDescent="0.25">
      <c r="C1" s="3"/>
      <c r="D1" s="781"/>
      <c r="E1" s="200"/>
      <c r="F1" s="782"/>
      <c r="G1" s="782"/>
      <c r="H1" s="783"/>
      <c r="I1" s="783"/>
      <c r="K1" s="810"/>
      <c r="L1" s="811"/>
      <c r="M1" s="811"/>
    </row>
    <row r="2" spans="1:90" ht="15.75" x14ac:dyDescent="0.25">
      <c r="B2" s="414" t="s">
        <v>446</v>
      </c>
      <c r="C2" s="85"/>
      <c r="D2" s="784"/>
      <c r="E2" s="812"/>
      <c r="F2" s="785"/>
      <c r="G2" s="785"/>
      <c r="H2" s="786"/>
      <c r="I2" s="786"/>
      <c r="K2" s="810"/>
      <c r="L2" s="811"/>
      <c r="M2" s="811"/>
    </row>
    <row r="3" spans="1:90" ht="18.75" x14ac:dyDescent="0.25">
      <c r="B3" s="86" t="s">
        <v>1699</v>
      </c>
      <c r="C3" s="87"/>
      <c r="D3" s="787" t="s">
        <v>901</v>
      </c>
      <c r="E3" s="813"/>
      <c r="F3" s="788"/>
      <c r="G3" s="785"/>
      <c r="H3" s="786"/>
      <c r="I3" s="786"/>
      <c r="K3" s="810"/>
      <c r="L3" s="811"/>
      <c r="M3" s="811"/>
    </row>
    <row r="4" spans="1:90" s="78" customFormat="1" ht="12.75" x14ac:dyDescent="0.2">
      <c r="A4" s="198"/>
      <c r="B4" s="77"/>
      <c r="C4" s="77"/>
      <c r="D4" s="826"/>
      <c r="E4" s="790"/>
      <c r="F4" s="503"/>
      <c r="G4" s="503"/>
      <c r="H4" s="116"/>
      <c r="I4" s="116"/>
      <c r="J4" s="198"/>
      <c r="K4" s="473"/>
      <c r="L4" s="428"/>
      <c r="M4" s="431"/>
      <c r="N4" s="815"/>
      <c r="O4" s="815"/>
      <c r="P4" s="815"/>
      <c r="Q4" s="815"/>
      <c r="R4" s="815"/>
      <c r="S4" s="815"/>
      <c r="T4" s="815"/>
      <c r="U4" s="815"/>
      <c r="V4" s="815"/>
      <c r="W4" s="815"/>
      <c r="X4" s="815"/>
      <c r="Y4" s="815"/>
      <c r="Z4" s="815"/>
      <c r="AA4" s="815"/>
      <c r="AB4" s="815"/>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816"/>
      <c r="BX4" s="816"/>
      <c r="BY4" s="816"/>
      <c r="BZ4" s="816"/>
      <c r="CA4" s="816"/>
      <c r="CB4" s="816"/>
      <c r="CC4" s="816"/>
      <c r="CD4" s="816"/>
      <c r="CE4" s="816"/>
      <c r="CF4" s="816"/>
      <c r="CG4" s="816"/>
      <c r="CH4" s="816"/>
      <c r="CI4" s="816"/>
      <c r="CJ4" s="816"/>
      <c r="CK4" s="816"/>
      <c r="CL4" s="816"/>
    </row>
    <row r="5" spans="1:90" s="449" customFormat="1" ht="40.5" customHeight="1" x14ac:dyDescent="0.25">
      <c r="A5" s="454"/>
      <c r="B5" s="448" t="s">
        <v>0</v>
      </c>
      <c r="C5" s="247"/>
      <c r="D5" s="827"/>
      <c r="E5" s="827"/>
      <c r="F5" s="247"/>
      <c r="G5" s="247"/>
      <c r="H5" s="247"/>
      <c r="I5" s="247"/>
      <c r="J5" s="799"/>
      <c r="K5" s="196"/>
      <c r="L5" s="819"/>
      <c r="M5" s="819"/>
      <c r="N5" s="820"/>
      <c r="O5" s="820"/>
      <c r="P5" s="820"/>
      <c r="Q5" s="820"/>
      <c r="R5" s="820"/>
      <c r="S5" s="820"/>
      <c r="T5" s="820"/>
      <c r="U5" s="820"/>
      <c r="V5" s="820"/>
      <c r="W5" s="820"/>
      <c r="X5" s="820"/>
      <c r="Y5" s="820"/>
      <c r="Z5" s="820"/>
      <c r="AA5" s="820"/>
      <c r="AB5" s="820"/>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821"/>
      <c r="BX5" s="821"/>
      <c r="BY5" s="821"/>
      <c r="BZ5" s="821"/>
      <c r="CA5" s="821"/>
      <c r="CB5" s="821"/>
      <c r="CC5" s="821"/>
      <c r="CD5" s="821"/>
      <c r="CE5" s="821"/>
      <c r="CF5" s="821"/>
      <c r="CG5" s="821"/>
      <c r="CH5" s="821"/>
      <c r="CI5" s="821"/>
      <c r="CJ5" s="821"/>
      <c r="CK5" s="821"/>
      <c r="CL5" s="821"/>
    </row>
    <row r="6" spans="1:90" s="449" customFormat="1" ht="40.5" customHeight="1" x14ac:dyDescent="0.25">
      <c r="A6" s="454"/>
      <c r="B6" s="448" t="s">
        <v>552</v>
      </c>
      <c r="C6" s="448" t="s">
        <v>553</v>
      </c>
      <c r="D6" s="898" t="s">
        <v>554</v>
      </c>
      <c r="E6" s="899"/>
      <c r="F6" s="529" t="s">
        <v>555</v>
      </c>
      <c r="G6" s="529" t="s">
        <v>556</v>
      </c>
      <c r="H6" s="797" t="s">
        <v>416</v>
      </c>
      <c r="I6" s="797" t="s">
        <v>420</v>
      </c>
      <c r="J6" s="529" t="s">
        <v>557</v>
      </c>
      <c r="K6" s="448" t="s">
        <v>422</v>
      </c>
      <c r="L6" s="854"/>
      <c r="M6" s="820"/>
      <c r="N6" s="820"/>
      <c r="O6" s="820"/>
      <c r="P6" s="820"/>
      <c r="Q6" s="820"/>
      <c r="R6" s="820"/>
      <c r="S6" s="820"/>
      <c r="T6" s="820"/>
      <c r="U6" s="820"/>
      <c r="V6" s="820"/>
      <c r="W6" s="820"/>
      <c r="X6" s="820"/>
      <c r="Y6" s="820"/>
      <c r="Z6" s="820"/>
      <c r="AA6" s="820"/>
      <c r="AB6" s="820"/>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821"/>
      <c r="BX6" s="821"/>
      <c r="BY6" s="821"/>
      <c r="BZ6" s="821"/>
      <c r="CA6" s="821"/>
      <c r="CB6" s="821"/>
      <c r="CC6" s="821"/>
      <c r="CD6" s="821"/>
      <c r="CE6" s="821"/>
      <c r="CF6" s="821"/>
      <c r="CG6" s="821"/>
      <c r="CH6" s="821"/>
      <c r="CI6" s="821"/>
      <c r="CJ6" s="821"/>
      <c r="CK6" s="821"/>
      <c r="CL6" s="821"/>
    </row>
    <row r="7" spans="1:90" s="78" customFormat="1" ht="165.75" x14ac:dyDescent="0.2">
      <c r="A7" s="76"/>
      <c r="B7" s="297" t="s">
        <v>121</v>
      </c>
      <c r="C7" s="298" t="s">
        <v>1157</v>
      </c>
      <c r="D7" s="902" t="s">
        <v>571</v>
      </c>
      <c r="E7" s="903"/>
      <c r="F7" s="404"/>
      <c r="G7" s="404"/>
      <c r="H7" s="111">
        <v>4</v>
      </c>
      <c r="I7" s="111">
        <f>VLOOKUP(D7,'Anhang Teil 3'!C5:D11,2,)</f>
        <v>0</v>
      </c>
      <c r="J7" s="878"/>
      <c r="K7" s="439" t="s">
        <v>1701</v>
      </c>
      <c r="L7" s="855"/>
      <c r="M7" s="817"/>
      <c r="N7" s="817"/>
      <c r="O7" s="817"/>
      <c r="P7" s="817"/>
      <c r="Q7" s="817"/>
      <c r="R7" s="817"/>
      <c r="S7" s="817"/>
      <c r="T7" s="817"/>
      <c r="U7" s="815"/>
      <c r="V7" s="815"/>
      <c r="W7" s="815"/>
      <c r="X7" s="815"/>
      <c r="Y7" s="815"/>
      <c r="Z7" s="815"/>
      <c r="AA7" s="815"/>
      <c r="AB7" s="815"/>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816"/>
      <c r="BX7" s="816"/>
      <c r="BY7" s="816"/>
      <c r="BZ7" s="816"/>
      <c r="CA7" s="816"/>
      <c r="CB7" s="816"/>
      <c r="CC7" s="816"/>
      <c r="CD7" s="816"/>
      <c r="CE7" s="816"/>
      <c r="CF7" s="816"/>
      <c r="CG7" s="816"/>
      <c r="CH7" s="816"/>
      <c r="CI7" s="816"/>
      <c r="CJ7" s="816"/>
      <c r="CK7" s="816"/>
      <c r="CL7" s="816"/>
    </row>
    <row r="8" spans="1:90" s="78" customFormat="1" ht="51" x14ac:dyDescent="0.2">
      <c r="A8" s="76"/>
      <c r="B8" s="908" t="s">
        <v>122</v>
      </c>
      <c r="C8" s="906" t="s">
        <v>1158</v>
      </c>
      <c r="D8" s="491" t="s">
        <v>1270</v>
      </c>
      <c r="E8" s="828"/>
      <c r="F8" s="404"/>
      <c r="G8" s="404"/>
      <c r="H8" s="398">
        <v>1</v>
      </c>
      <c r="I8" s="882">
        <f>M8</f>
        <v>0</v>
      </c>
      <c r="J8" s="878"/>
      <c r="K8" s="439" t="s">
        <v>1702</v>
      </c>
      <c r="L8" s="855" t="b">
        <v>0</v>
      </c>
      <c r="M8" s="603">
        <f>IF(L8=TRUE,H8,0)</f>
        <v>0</v>
      </c>
      <c r="N8" s="815"/>
      <c r="O8" s="815" t="s">
        <v>190</v>
      </c>
      <c r="P8" s="815"/>
      <c r="Q8" s="815"/>
      <c r="R8" s="815"/>
      <c r="S8" s="815"/>
      <c r="T8" s="815"/>
      <c r="U8" s="815"/>
      <c r="V8" s="815"/>
      <c r="W8" s="815"/>
      <c r="X8" s="815"/>
      <c r="Y8" s="815"/>
      <c r="Z8" s="815"/>
      <c r="AA8" s="815"/>
      <c r="AB8" s="815"/>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816"/>
      <c r="BX8" s="816"/>
      <c r="BY8" s="816"/>
      <c r="BZ8" s="816"/>
      <c r="CA8" s="816"/>
      <c r="CB8" s="816"/>
      <c r="CC8" s="816"/>
      <c r="CD8" s="816"/>
      <c r="CE8" s="816"/>
      <c r="CF8" s="816"/>
      <c r="CG8" s="816"/>
      <c r="CH8" s="816"/>
      <c r="CI8" s="816"/>
      <c r="CJ8" s="816"/>
      <c r="CK8" s="816"/>
      <c r="CL8" s="816"/>
    </row>
    <row r="9" spans="1:90" s="78" customFormat="1" ht="51" x14ac:dyDescent="0.2">
      <c r="A9" s="76"/>
      <c r="B9" s="909"/>
      <c r="C9" s="907"/>
      <c r="D9" s="829" t="s">
        <v>1271</v>
      </c>
      <c r="E9" s="830"/>
      <c r="F9" s="404"/>
      <c r="G9" s="404"/>
      <c r="H9" s="111">
        <v>1</v>
      </c>
      <c r="I9" s="111">
        <f t="shared" ref="I9:I24" si="0">M9</f>
        <v>0</v>
      </c>
      <c r="J9" s="878"/>
      <c r="K9" s="439" t="s">
        <v>1906</v>
      </c>
      <c r="L9" s="855" t="b">
        <v>0</v>
      </c>
      <c r="M9" s="603">
        <f t="shared" ref="M9:M24" si="1">IF(L9=TRUE,H9,0)</f>
        <v>0</v>
      </c>
      <c r="N9" s="815"/>
      <c r="O9" s="815" t="s">
        <v>190</v>
      </c>
      <c r="P9" s="815"/>
      <c r="Q9" s="815"/>
      <c r="R9" s="815"/>
      <c r="S9" s="815"/>
      <c r="T9" s="815"/>
      <c r="U9" s="815"/>
      <c r="V9" s="815"/>
      <c r="W9" s="815"/>
      <c r="X9" s="815"/>
      <c r="Y9" s="815"/>
      <c r="Z9" s="815"/>
      <c r="AA9" s="815"/>
      <c r="AB9" s="815"/>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816"/>
      <c r="BX9" s="816"/>
      <c r="BY9" s="816"/>
      <c r="BZ9" s="816"/>
      <c r="CA9" s="816"/>
      <c r="CB9" s="816"/>
      <c r="CC9" s="816"/>
      <c r="CD9" s="816"/>
      <c r="CE9" s="816"/>
      <c r="CF9" s="816"/>
      <c r="CG9" s="816"/>
      <c r="CH9" s="816"/>
      <c r="CI9" s="816"/>
      <c r="CJ9" s="816"/>
      <c r="CK9" s="816"/>
      <c r="CL9" s="816"/>
    </row>
    <row r="10" spans="1:90" s="78" customFormat="1" ht="51" x14ac:dyDescent="0.2">
      <c r="A10" s="76"/>
      <c r="B10" s="909"/>
      <c r="C10" s="907"/>
      <c r="D10" s="491" t="s">
        <v>1272</v>
      </c>
      <c r="E10" s="830"/>
      <c r="F10" s="404"/>
      <c r="G10" s="404"/>
      <c r="H10" s="111">
        <v>1</v>
      </c>
      <c r="I10" s="111">
        <f t="shared" si="0"/>
        <v>0</v>
      </c>
      <c r="J10" s="867"/>
      <c r="K10" s="439" t="s">
        <v>1703</v>
      </c>
      <c r="L10" s="855" t="b">
        <v>0</v>
      </c>
      <c r="M10" s="603">
        <f t="shared" si="1"/>
        <v>0</v>
      </c>
      <c r="N10" s="815"/>
      <c r="O10" s="815" t="s">
        <v>190</v>
      </c>
      <c r="P10" s="815"/>
      <c r="Q10" s="815"/>
      <c r="R10" s="815"/>
      <c r="S10" s="815"/>
      <c r="T10" s="815"/>
      <c r="U10" s="815"/>
      <c r="V10" s="815"/>
      <c r="W10" s="815"/>
      <c r="X10" s="815"/>
      <c r="Y10" s="815"/>
      <c r="Z10" s="815"/>
      <c r="AA10" s="815"/>
      <c r="AB10" s="815"/>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816"/>
      <c r="BX10" s="816"/>
      <c r="BY10" s="816"/>
      <c r="BZ10" s="816"/>
      <c r="CA10" s="816"/>
      <c r="CB10" s="816"/>
      <c r="CC10" s="816"/>
      <c r="CD10" s="816"/>
      <c r="CE10" s="816"/>
      <c r="CF10" s="816"/>
      <c r="CG10" s="816"/>
      <c r="CH10" s="816"/>
      <c r="CI10" s="816"/>
      <c r="CJ10" s="816"/>
      <c r="CK10" s="816"/>
      <c r="CL10" s="816"/>
    </row>
    <row r="11" spans="1:90" s="78" customFormat="1" ht="51" x14ac:dyDescent="0.2">
      <c r="A11" s="76"/>
      <c r="B11" s="909"/>
      <c r="C11" s="907"/>
      <c r="D11" s="491" t="s">
        <v>1273</v>
      </c>
      <c r="E11" s="830"/>
      <c r="F11" s="404"/>
      <c r="G11" s="404"/>
      <c r="H11" s="111">
        <v>1</v>
      </c>
      <c r="I11" s="111">
        <f t="shared" si="0"/>
        <v>0</v>
      </c>
      <c r="J11" s="867"/>
      <c r="K11" s="439" t="s">
        <v>1704</v>
      </c>
      <c r="L11" s="855" t="b">
        <v>0</v>
      </c>
      <c r="M11" s="603">
        <f t="shared" si="1"/>
        <v>0</v>
      </c>
      <c r="N11" s="815"/>
      <c r="O11" s="815" t="s">
        <v>190</v>
      </c>
      <c r="P11" s="815"/>
      <c r="Q11" s="815"/>
      <c r="R11" s="815"/>
      <c r="S11" s="815">
        <f>IF(AND(M8=1,M9=1,M10=1,M11=1),0,1)</f>
        <v>1</v>
      </c>
      <c r="T11" s="815"/>
      <c r="U11" s="815"/>
      <c r="V11" s="815">
        <f>IF(AND(S23=0,S17=0,S13=0,S11=0),0,IF(AND(S17=0,S13=0,S11=0),1,IF(AND(S13=0,S11=0),3,IF(S11=0,4,5))))</f>
        <v>5</v>
      </c>
      <c r="W11" s="815"/>
      <c r="X11" s="815"/>
      <c r="Y11" s="815"/>
      <c r="Z11" s="815"/>
      <c r="AA11" s="815"/>
      <c r="AB11" s="815"/>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816"/>
      <c r="BX11" s="816"/>
      <c r="BY11" s="816"/>
      <c r="BZ11" s="816"/>
      <c r="CA11" s="816"/>
      <c r="CB11" s="816"/>
      <c r="CC11" s="816"/>
      <c r="CD11" s="816"/>
      <c r="CE11" s="816"/>
      <c r="CF11" s="816"/>
      <c r="CG11" s="816"/>
      <c r="CH11" s="816"/>
      <c r="CI11" s="816"/>
      <c r="CJ11" s="816"/>
      <c r="CK11" s="816"/>
      <c r="CL11" s="816"/>
    </row>
    <row r="12" spans="1:90" s="78" customFormat="1" ht="51" x14ac:dyDescent="0.2">
      <c r="A12" s="76"/>
      <c r="B12" s="909"/>
      <c r="C12" s="907"/>
      <c r="D12" s="829" t="s">
        <v>1274</v>
      </c>
      <c r="E12" s="830"/>
      <c r="F12" s="404"/>
      <c r="G12" s="404"/>
      <c r="H12" s="111">
        <v>1</v>
      </c>
      <c r="I12" s="111">
        <f t="shared" si="0"/>
        <v>0</v>
      </c>
      <c r="J12" s="867"/>
      <c r="K12" s="439" t="s">
        <v>1705</v>
      </c>
      <c r="L12" s="855" t="b">
        <v>0</v>
      </c>
      <c r="M12" s="603">
        <f t="shared" si="1"/>
        <v>0</v>
      </c>
      <c r="N12" s="815"/>
      <c r="O12" s="815"/>
      <c r="P12" s="815" t="s">
        <v>190</v>
      </c>
      <c r="Q12" s="815"/>
      <c r="R12" s="815"/>
      <c r="S12" s="815"/>
      <c r="T12" s="815"/>
      <c r="U12" s="815"/>
      <c r="V12" s="815"/>
      <c r="W12" s="815"/>
      <c r="X12" s="815"/>
      <c r="Y12" s="815"/>
      <c r="Z12" s="815"/>
      <c r="AA12" s="815"/>
      <c r="AB12" s="815"/>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816"/>
      <c r="BX12" s="816"/>
      <c r="BY12" s="816"/>
      <c r="BZ12" s="816"/>
      <c r="CA12" s="816"/>
      <c r="CB12" s="816"/>
      <c r="CC12" s="816"/>
      <c r="CD12" s="816"/>
      <c r="CE12" s="816"/>
      <c r="CF12" s="816"/>
      <c r="CG12" s="816"/>
      <c r="CH12" s="816"/>
      <c r="CI12" s="816"/>
      <c r="CJ12" s="816"/>
      <c r="CK12" s="816"/>
      <c r="CL12" s="816"/>
    </row>
    <row r="13" spans="1:90" s="78" customFormat="1" ht="51" x14ac:dyDescent="0.2">
      <c r="A13" s="76"/>
      <c r="B13" s="909"/>
      <c r="C13" s="907"/>
      <c r="D13" s="491" t="s">
        <v>1275</v>
      </c>
      <c r="E13" s="830"/>
      <c r="F13" s="404"/>
      <c r="G13" s="404"/>
      <c r="H13" s="111">
        <v>1</v>
      </c>
      <c r="I13" s="111">
        <f t="shared" si="0"/>
        <v>0</v>
      </c>
      <c r="J13" s="867"/>
      <c r="K13" s="439" t="s">
        <v>1706</v>
      </c>
      <c r="L13" s="855" t="b">
        <v>0</v>
      </c>
      <c r="M13" s="603">
        <f t="shared" si="1"/>
        <v>0</v>
      </c>
      <c r="N13" s="815"/>
      <c r="O13" s="815"/>
      <c r="P13" s="815" t="s">
        <v>190</v>
      </c>
      <c r="Q13" s="815"/>
      <c r="R13" s="815"/>
      <c r="S13" s="815">
        <f>IF(AND(M12=1,M13=1),0,1)</f>
        <v>1</v>
      </c>
      <c r="T13" s="815"/>
      <c r="U13" s="815"/>
      <c r="V13" s="815"/>
      <c r="W13" s="815"/>
      <c r="X13" s="815"/>
      <c r="Y13" s="815"/>
      <c r="Z13" s="815"/>
      <c r="AA13" s="815"/>
      <c r="AB13" s="815"/>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816"/>
      <c r="BX13" s="816"/>
      <c r="BY13" s="816"/>
      <c r="BZ13" s="816"/>
      <c r="CA13" s="816"/>
      <c r="CB13" s="816"/>
      <c r="CC13" s="816"/>
      <c r="CD13" s="816"/>
      <c r="CE13" s="816"/>
      <c r="CF13" s="816"/>
      <c r="CG13" s="816"/>
      <c r="CH13" s="816"/>
      <c r="CI13" s="816"/>
      <c r="CJ13" s="816"/>
      <c r="CK13" s="816"/>
      <c r="CL13" s="816"/>
    </row>
    <row r="14" spans="1:90" s="78" customFormat="1" ht="38.25" x14ac:dyDescent="0.2">
      <c r="A14" s="76"/>
      <c r="B14" s="909"/>
      <c r="C14" s="907"/>
      <c r="D14" s="829" t="s">
        <v>2065</v>
      </c>
      <c r="E14" s="830"/>
      <c r="F14" s="404"/>
      <c r="G14" s="404"/>
      <c r="H14" s="111">
        <v>1</v>
      </c>
      <c r="I14" s="111">
        <f t="shared" si="0"/>
        <v>0</v>
      </c>
      <c r="J14" s="867"/>
      <c r="K14" s="439" t="s">
        <v>1707</v>
      </c>
      <c r="L14" s="855" t="b">
        <v>0</v>
      </c>
      <c r="M14" s="603">
        <f t="shared" si="1"/>
        <v>0</v>
      </c>
      <c r="N14" s="815"/>
      <c r="O14" s="815"/>
      <c r="P14" s="815"/>
      <c r="Q14" s="815" t="s">
        <v>190</v>
      </c>
      <c r="R14" s="815"/>
      <c r="S14" s="815"/>
      <c r="T14" s="815"/>
      <c r="U14" s="815"/>
      <c r="V14" s="815"/>
      <c r="W14" s="815"/>
      <c r="X14" s="815"/>
      <c r="Y14" s="815"/>
      <c r="Z14" s="815"/>
      <c r="AA14" s="815"/>
      <c r="AB14" s="815"/>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816"/>
      <c r="BX14" s="816"/>
      <c r="BY14" s="816"/>
      <c r="BZ14" s="816"/>
      <c r="CA14" s="816"/>
      <c r="CB14" s="816"/>
      <c r="CC14" s="816"/>
      <c r="CD14" s="816"/>
      <c r="CE14" s="816"/>
      <c r="CF14" s="816"/>
      <c r="CG14" s="816"/>
      <c r="CH14" s="816"/>
      <c r="CI14" s="816"/>
      <c r="CJ14" s="816"/>
      <c r="CK14" s="816"/>
      <c r="CL14" s="816"/>
    </row>
    <row r="15" spans="1:90" s="78" customFormat="1" ht="38.25" x14ac:dyDescent="0.2">
      <c r="A15" s="76"/>
      <c r="B15" s="909"/>
      <c r="C15" s="907"/>
      <c r="D15" s="491" t="s">
        <v>1276</v>
      </c>
      <c r="E15" s="830"/>
      <c r="F15" s="404"/>
      <c r="G15" s="404"/>
      <c r="H15" s="111">
        <v>1</v>
      </c>
      <c r="I15" s="111">
        <f t="shared" si="0"/>
        <v>0</v>
      </c>
      <c r="J15" s="867"/>
      <c r="K15" s="439" t="s">
        <v>1708</v>
      </c>
      <c r="L15" s="855" t="b">
        <v>0</v>
      </c>
      <c r="M15" s="603">
        <f t="shared" si="1"/>
        <v>0</v>
      </c>
      <c r="N15" s="815"/>
      <c r="O15" s="815"/>
      <c r="P15" s="815"/>
      <c r="Q15" s="815" t="s">
        <v>190</v>
      </c>
      <c r="R15" s="815"/>
      <c r="S15" s="815"/>
      <c r="T15" s="815"/>
      <c r="U15" s="815"/>
      <c r="V15" s="815"/>
      <c r="W15" s="815"/>
      <c r="X15" s="815"/>
      <c r="Y15" s="815"/>
      <c r="Z15" s="815"/>
      <c r="AA15" s="815"/>
      <c r="AB15" s="815"/>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816"/>
      <c r="BX15" s="816"/>
      <c r="BY15" s="816"/>
      <c r="BZ15" s="816"/>
      <c r="CA15" s="816"/>
      <c r="CB15" s="816"/>
      <c r="CC15" s="816"/>
      <c r="CD15" s="816"/>
      <c r="CE15" s="816"/>
      <c r="CF15" s="816"/>
      <c r="CG15" s="816"/>
      <c r="CH15" s="816"/>
      <c r="CI15" s="816"/>
      <c r="CJ15" s="816"/>
      <c r="CK15" s="816"/>
      <c r="CL15" s="816"/>
    </row>
    <row r="16" spans="1:90" s="78" customFormat="1" ht="51" x14ac:dyDescent="0.2">
      <c r="A16" s="76"/>
      <c r="B16" s="909"/>
      <c r="C16" s="907"/>
      <c r="D16" s="491" t="s">
        <v>1277</v>
      </c>
      <c r="E16" s="830"/>
      <c r="F16" s="404"/>
      <c r="G16" s="404"/>
      <c r="H16" s="111">
        <v>1</v>
      </c>
      <c r="I16" s="111">
        <f t="shared" si="0"/>
        <v>0</v>
      </c>
      <c r="J16" s="867"/>
      <c r="K16" s="439" t="s">
        <v>1709</v>
      </c>
      <c r="L16" s="855" t="b">
        <v>0</v>
      </c>
      <c r="M16" s="603">
        <f t="shared" si="1"/>
        <v>0</v>
      </c>
      <c r="N16" s="815"/>
      <c r="O16" s="815"/>
      <c r="P16" s="815"/>
      <c r="Q16" s="815" t="s">
        <v>190</v>
      </c>
      <c r="R16" s="815"/>
      <c r="S16" s="815"/>
      <c r="T16" s="815"/>
      <c r="U16" s="815"/>
      <c r="V16" s="815"/>
      <c r="W16" s="815"/>
      <c r="X16" s="815"/>
      <c r="Y16" s="815"/>
      <c r="Z16" s="815"/>
      <c r="AA16" s="815"/>
      <c r="AB16" s="815"/>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816"/>
      <c r="BX16" s="816"/>
      <c r="BY16" s="816"/>
      <c r="BZ16" s="816"/>
      <c r="CA16" s="816"/>
      <c r="CB16" s="816"/>
      <c r="CC16" s="816"/>
      <c r="CD16" s="816"/>
      <c r="CE16" s="816"/>
      <c r="CF16" s="816"/>
      <c r="CG16" s="816"/>
      <c r="CH16" s="816"/>
      <c r="CI16" s="816"/>
      <c r="CJ16" s="816"/>
      <c r="CK16" s="816"/>
      <c r="CL16" s="816"/>
    </row>
    <row r="17" spans="1:90" s="78" customFormat="1" ht="51" x14ac:dyDescent="0.2">
      <c r="A17" s="76"/>
      <c r="B17" s="909"/>
      <c r="C17" s="907"/>
      <c r="D17" s="491" t="s">
        <v>1278</v>
      </c>
      <c r="E17" s="830"/>
      <c r="F17" s="404"/>
      <c r="G17" s="404"/>
      <c r="H17" s="111">
        <v>1</v>
      </c>
      <c r="I17" s="111">
        <f t="shared" si="0"/>
        <v>0</v>
      </c>
      <c r="J17" s="867"/>
      <c r="K17" s="439" t="s">
        <v>1710</v>
      </c>
      <c r="L17" s="855" t="b">
        <v>0</v>
      </c>
      <c r="M17" s="603">
        <f t="shared" si="1"/>
        <v>0</v>
      </c>
      <c r="N17" s="815"/>
      <c r="O17" s="815"/>
      <c r="P17" s="815"/>
      <c r="Q17" s="815" t="s">
        <v>190</v>
      </c>
      <c r="R17" s="815"/>
      <c r="S17" s="815">
        <f>IF(AND(M14=1,M15=1,M16=1,M17=1),0,1)</f>
        <v>1</v>
      </c>
      <c r="T17" s="815"/>
      <c r="U17" s="815"/>
      <c r="V17" s="815"/>
      <c r="W17" s="815"/>
      <c r="X17" s="815"/>
      <c r="Y17" s="815"/>
      <c r="Z17" s="815"/>
      <c r="AA17" s="815"/>
      <c r="AB17" s="815"/>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816"/>
      <c r="BX17" s="816"/>
      <c r="BY17" s="816"/>
      <c r="BZ17" s="816"/>
      <c r="CA17" s="816"/>
      <c r="CB17" s="816"/>
      <c r="CC17" s="816"/>
      <c r="CD17" s="816"/>
      <c r="CE17" s="816"/>
      <c r="CF17" s="816"/>
      <c r="CG17" s="816"/>
      <c r="CH17" s="816"/>
      <c r="CI17" s="816"/>
      <c r="CJ17" s="816"/>
      <c r="CK17" s="816"/>
      <c r="CL17" s="816"/>
    </row>
    <row r="18" spans="1:90" s="78" customFormat="1" ht="38.25" x14ac:dyDescent="0.2">
      <c r="A18" s="76"/>
      <c r="B18" s="909"/>
      <c r="C18" s="907"/>
      <c r="D18" s="491" t="s">
        <v>1279</v>
      </c>
      <c r="E18" s="830"/>
      <c r="F18" s="404"/>
      <c r="G18" s="404"/>
      <c r="H18" s="111">
        <v>1</v>
      </c>
      <c r="I18" s="111">
        <f t="shared" si="0"/>
        <v>0</v>
      </c>
      <c r="J18" s="867"/>
      <c r="K18" s="439" t="s">
        <v>1711</v>
      </c>
      <c r="L18" s="855" t="b">
        <v>0</v>
      </c>
      <c r="M18" s="603">
        <f t="shared" si="1"/>
        <v>0</v>
      </c>
      <c r="N18" s="815"/>
      <c r="O18" s="815"/>
      <c r="P18" s="815"/>
      <c r="Q18" s="815"/>
      <c r="R18" s="815" t="s">
        <v>190</v>
      </c>
      <c r="S18" s="815"/>
      <c r="T18" s="815"/>
      <c r="U18" s="815"/>
      <c r="V18" s="815"/>
      <c r="W18" s="815"/>
      <c r="X18" s="815"/>
      <c r="Y18" s="815"/>
      <c r="Z18" s="815"/>
      <c r="AA18" s="815"/>
      <c r="AB18" s="815"/>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816"/>
      <c r="BX18" s="816"/>
      <c r="BY18" s="816"/>
      <c r="BZ18" s="816"/>
      <c r="CA18" s="816"/>
      <c r="CB18" s="816"/>
      <c r="CC18" s="816"/>
      <c r="CD18" s="816"/>
      <c r="CE18" s="816"/>
      <c r="CF18" s="816"/>
      <c r="CG18" s="816"/>
      <c r="CH18" s="816"/>
      <c r="CI18" s="816"/>
      <c r="CJ18" s="816"/>
      <c r="CK18" s="816"/>
      <c r="CL18" s="816"/>
    </row>
    <row r="19" spans="1:90" s="78" customFormat="1" ht="51" x14ac:dyDescent="0.2">
      <c r="A19" s="76"/>
      <c r="B19" s="909"/>
      <c r="C19" s="907"/>
      <c r="D19" s="491" t="s">
        <v>1280</v>
      </c>
      <c r="E19" s="830"/>
      <c r="F19" s="404"/>
      <c r="G19" s="404"/>
      <c r="H19" s="111">
        <v>1</v>
      </c>
      <c r="I19" s="111">
        <f t="shared" si="0"/>
        <v>0</v>
      </c>
      <c r="J19" s="867"/>
      <c r="K19" s="439" t="s">
        <v>1712</v>
      </c>
      <c r="L19" s="855" t="b">
        <v>0</v>
      </c>
      <c r="M19" s="603">
        <f t="shared" si="1"/>
        <v>0</v>
      </c>
      <c r="N19" s="815"/>
      <c r="O19" s="815"/>
      <c r="P19" s="815"/>
      <c r="Q19" s="815"/>
      <c r="R19" s="815" t="s">
        <v>190</v>
      </c>
      <c r="S19" s="815"/>
      <c r="T19" s="815"/>
      <c r="U19" s="815"/>
      <c r="V19" s="815"/>
      <c r="W19" s="815"/>
      <c r="X19" s="815"/>
      <c r="Y19" s="815"/>
      <c r="Z19" s="815"/>
      <c r="AA19" s="815"/>
      <c r="AB19" s="815"/>
      <c r="AC19" s="804"/>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816"/>
      <c r="BX19" s="816"/>
      <c r="BY19" s="816"/>
      <c r="BZ19" s="816"/>
      <c r="CA19" s="816"/>
      <c r="CB19" s="816"/>
      <c r="CC19" s="816"/>
      <c r="CD19" s="816"/>
      <c r="CE19" s="816"/>
      <c r="CF19" s="816"/>
      <c r="CG19" s="816"/>
      <c r="CH19" s="816"/>
      <c r="CI19" s="816"/>
      <c r="CJ19" s="816"/>
      <c r="CK19" s="816"/>
      <c r="CL19" s="816"/>
    </row>
    <row r="20" spans="1:90" s="78" customFormat="1" ht="51" x14ac:dyDescent="0.2">
      <c r="A20" s="76"/>
      <c r="B20" s="909"/>
      <c r="C20" s="907"/>
      <c r="D20" s="491" t="s">
        <v>1281</v>
      </c>
      <c r="E20" s="830"/>
      <c r="F20" s="404"/>
      <c r="G20" s="404"/>
      <c r="H20" s="111">
        <v>1</v>
      </c>
      <c r="I20" s="111">
        <f t="shared" si="0"/>
        <v>0</v>
      </c>
      <c r="J20" s="867"/>
      <c r="K20" s="439" t="s">
        <v>1713</v>
      </c>
      <c r="L20" s="855" t="b">
        <v>0</v>
      </c>
      <c r="M20" s="603">
        <f t="shared" si="1"/>
        <v>0</v>
      </c>
      <c r="N20" s="815"/>
      <c r="O20" s="815"/>
      <c r="P20" s="815"/>
      <c r="Q20" s="815"/>
      <c r="R20" s="815" t="s">
        <v>190</v>
      </c>
      <c r="S20" s="815"/>
      <c r="T20" s="815"/>
      <c r="U20" s="815"/>
      <c r="V20" s="815"/>
      <c r="W20" s="815"/>
      <c r="X20" s="815"/>
      <c r="Y20" s="815"/>
      <c r="Z20" s="815"/>
      <c r="AA20" s="815"/>
      <c r="AB20" s="815"/>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816"/>
      <c r="BX20" s="816"/>
      <c r="BY20" s="816"/>
      <c r="BZ20" s="816"/>
      <c r="CA20" s="816"/>
      <c r="CB20" s="816"/>
      <c r="CC20" s="816"/>
      <c r="CD20" s="816"/>
      <c r="CE20" s="816"/>
      <c r="CF20" s="816"/>
      <c r="CG20" s="816"/>
      <c r="CH20" s="816"/>
      <c r="CI20" s="816"/>
      <c r="CJ20" s="816"/>
      <c r="CK20" s="816"/>
      <c r="CL20" s="816"/>
    </row>
    <row r="21" spans="1:90" s="78" customFormat="1" ht="51" x14ac:dyDescent="0.2">
      <c r="A21" s="76"/>
      <c r="B21" s="909"/>
      <c r="C21" s="907"/>
      <c r="D21" s="491" t="s">
        <v>1282</v>
      </c>
      <c r="E21" s="830"/>
      <c r="F21" s="404"/>
      <c r="G21" s="404"/>
      <c r="H21" s="111">
        <v>1</v>
      </c>
      <c r="I21" s="111">
        <f t="shared" si="0"/>
        <v>0</v>
      </c>
      <c r="J21" s="867"/>
      <c r="K21" s="439" t="s">
        <v>1714</v>
      </c>
      <c r="L21" s="855" t="b">
        <v>0</v>
      </c>
      <c r="M21" s="603">
        <f t="shared" si="1"/>
        <v>0</v>
      </c>
      <c r="N21" s="815"/>
      <c r="O21" s="815"/>
      <c r="P21" s="815"/>
      <c r="Q21" s="815"/>
      <c r="R21" s="815" t="s">
        <v>190</v>
      </c>
      <c r="S21" s="815"/>
      <c r="T21" s="815"/>
      <c r="U21" s="815"/>
      <c r="V21" s="815"/>
      <c r="W21" s="815"/>
      <c r="X21" s="815"/>
      <c r="Y21" s="815"/>
      <c r="Z21" s="815"/>
      <c r="AA21" s="815"/>
      <c r="AB21" s="815"/>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816"/>
      <c r="BX21" s="816"/>
      <c r="BY21" s="816"/>
      <c r="BZ21" s="816"/>
      <c r="CA21" s="816"/>
      <c r="CB21" s="816"/>
      <c r="CC21" s="816"/>
      <c r="CD21" s="816"/>
      <c r="CE21" s="816"/>
      <c r="CF21" s="816"/>
      <c r="CG21" s="816"/>
      <c r="CH21" s="816"/>
      <c r="CI21" s="816"/>
      <c r="CJ21" s="816"/>
      <c r="CK21" s="816"/>
      <c r="CL21" s="816"/>
    </row>
    <row r="22" spans="1:90" s="78" customFormat="1" ht="51" x14ac:dyDescent="0.2">
      <c r="A22" s="76"/>
      <c r="B22" s="909"/>
      <c r="C22" s="907"/>
      <c r="D22" s="491" t="s">
        <v>1283</v>
      </c>
      <c r="E22" s="830"/>
      <c r="F22" s="404"/>
      <c r="G22" s="404"/>
      <c r="H22" s="111">
        <v>1</v>
      </c>
      <c r="I22" s="111">
        <f t="shared" si="0"/>
        <v>0</v>
      </c>
      <c r="J22" s="867"/>
      <c r="K22" s="439" t="s">
        <v>1715</v>
      </c>
      <c r="L22" s="855" t="b">
        <v>0</v>
      </c>
      <c r="M22" s="603">
        <f t="shared" si="1"/>
        <v>0</v>
      </c>
      <c r="N22" s="815"/>
      <c r="O22" s="815"/>
      <c r="P22" s="815"/>
      <c r="Q22" s="815"/>
      <c r="R22" s="815" t="s">
        <v>190</v>
      </c>
      <c r="S22" s="815"/>
      <c r="T22" s="815"/>
      <c r="U22" s="815"/>
      <c r="V22" s="815"/>
      <c r="W22" s="815"/>
      <c r="X22" s="815"/>
      <c r="Y22" s="815"/>
      <c r="Z22" s="815"/>
      <c r="AA22" s="815"/>
      <c r="AB22" s="815"/>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816"/>
      <c r="BX22" s="816"/>
      <c r="BY22" s="816"/>
      <c r="BZ22" s="816"/>
      <c r="CA22" s="816"/>
      <c r="CB22" s="816"/>
      <c r="CC22" s="816"/>
      <c r="CD22" s="816"/>
      <c r="CE22" s="816"/>
      <c r="CF22" s="816"/>
      <c r="CG22" s="816"/>
      <c r="CH22" s="816"/>
      <c r="CI22" s="816"/>
      <c r="CJ22" s="816"/>
      <c r="CK22" s="816"/>
      <c r="CL22" s="816"/>
    </row>
    <row r="23" spans="1:90" s="78" customFormat="1" ht="51" x14ac:dyDescent="0.2">
      <c r="A23" s="76"/>
      <c r="B23" s="909"/>
      <c r="C23" s="907"/>
      <c r="D23" s="491" t="s">
        <v>1284</v>
      </c>
      <c r="E23" s="828"/>
      <c r="F23" s="404"/>
      <c r="G23" s="404"/>
      <c r="H23" s="111">
        <v>1</v>
      </c>
      <c r="I23" s="111">
        <f t="shared" si="0"/>
        <v>0</v>
      </c>
      <c r="J23" s="867"/>
      <c r="K23" s="439" t="s">
        <v>1715</v>
      </c>
      <c r="L23" s="855" t="b">
        <v>0</v>
      </c>
      <c r="M23" s="603">
        <f t="shared" si="1"/>
        <v>0</v>
      </c>
      <c r="N23" s="815"/>
      <c r="O23" s="815"/>
      <c r="P23" s="815"/>
      <c r="Q23" s="815"/>
      <c r="R23" s="815" t="s">
        <v>190</v>
      </c>
      <c r="S23" s="815">
        <f>IF(AND(M18=1,M19=1,M20=1,M21=1,M22=1,M23=1),0,1)</f>
        <v>1</v>
      </c>
      <c r="T23" s="815"/>
      <c r="U23" s="815"/>
      <c r="V23" s="815"/>
      <c r="W23" s="815"/>
      <c r="X23" s="815"/>
      <c r="Y23" s="815"/>
      <c r="Z23" s="815"/>
      <c r="AA23" s="815"/>
      <c r="AB23" s="815"/>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816"/>
      <c r="BX23" s="816"/>
      <c r="BY23" s="816"/>
      <c r="BZ23" s="816"/>
      <c r="CA23" s="816"/>
      <c r="CB23" s="816"/>
      <c r="CC23" s="816"/>
      <c r="CD23" s="816"/>
      <c r="CE23" s="816"/>
      <c r="CF23" s="816"/>
      <c r="CG23" s="816"/>
      <c r="CH23" s="816"/>
      <c r="CI23" s="816"/>
      <c r="CJ23" s="816"/>
      <c r="CK23" s="816"/>
      <c r="CL23" s="816"/>
    </row>
    <row r="24" spans="1:90" s="78" customFormat="1" ht="29.25" customHeight="1" x14ac:dyDescent="0.2">
      <c r="A24" s="76"/>
      <c r="B24" s="909"/>
      <c r="C24" s="907"/>
      <c r="D24" s="491" t="s">
        <v>577</v>
      </c>
      <c r="E24" s="828"/>
      <c r="F24" s="404"/>
      <c r="G24" s="404"/>
      <c r="H24" s="111">
        <v>0</v>
      </c>
      <c r="I24" s="111">
        <f t="shared" si="0"/>
        <v>0</v>
      </c>
      <c r="J24" s="867"/>
      <c r="K24" s="439"/>
      <c r="L24" s="855" t="b">
        <v>0</v>
      </c>
      <c r="M24" s="603">
        <f t="shared" si="1"/>
        <v>0</v>
      </c>
      <c r="N24" s="815"/>
      <c r="O24" s="815"/>
      <c r="P24" s="815"/>
      <c r="Q24" s="815"/>
      <c r="R24" s="815"/>
      <c r="S24" s="815"/>
      <c r="T24" s="815"/>
      <c r="U24" s="815"/>
      <c r="V24" s="815"/>
      <c r="W24" s="815"/>
      <c r="X24" s="815"/>
      <c r="Y24" s="815"/>
      <c r="Z24" s="815"/>
      <c r="AA24" s="815"/>
      <c r="AB24" s="815"/>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816"/>
      <c r="BX24" s="816"/>
      <c r="BY24" s="816"/>
      <c r="BZ24" s="816"/>
      <c r="CA24" s="816"/>
      <c r="CB24" s="816"/>
      <c r="CC24" s="816"/>
      <c r="CD24" s="816"/>
      <c r="CE24" s="816"/>
      <c r="CF24" s="816"/>
      <c r="CG24" s="816"/>
      <c r="CH24" s="816"/>
      <c r="CI24" s="816"/>
      <c r="CJ24" s="816"/>
      <c r="CK24" s="816"/>
      <c r="CL24" s="816"/>
    </row>
    <row r="25" spans="1:90" s="78" customFormat="1" ht="409.5" x14ac:dyDescent="0.2">
      <c r="A25" s="76"/>
      <c r="B25" s="82" t="s">
        <v>123</v>
      </c>
      <c r="C25" s="75" t="s">
        <v>1159</v>
      </c>
      <c r="D25" s="902" t="s">
        <v>571</v>
      </c>
      <c r="E25" s="903"/>
      <c r="F25" s="404"/>
      <c r="G25" s="404"/>
      <c r="H25" s="111">
        <v>4</v>
      </c>
      <c r="I25" s="111">
        <f>VLOOKUP(D25,'Anhang Teil 3'!C29:D41,2,)</f>
        <v>0</v>
      </c>
      <c r="J25" s="867"/>
      <c r="K25" s="439" t="s">
        <v>1932</v>
      </c>
      <c r="L25" s="855"/>
      <c r="M25" s="815"/>
      <c r="N25" s="815"/>
      <c r="O25" s="815"/>
      <c r="P25" s="815"/>
      <c r="Q25" s="815"/>
      <c r="R25" s="815"/>
      <c r="S25" s="815"/>
      <c r="T25" s="815"/>
      <c r="U25" s="815"/>
      <c r="V25" s="815"/>
      <c r="W25" s="815"/>
      <c r="X25" s="815"/>
      <c r="Y25" s="815"/>
      <c r="Z25" s="815"/>
      <c r="AA25" s="815"/>
      <c r="AB25" s="815"/>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816"/>
      <c r="BX25" s="816"/>
      <c r="BY25" s="816"/>
      <c r="BZ25" s="816"/>
      <c r="CA25" s="816"/>
      <c r="CB25" s="816"/>
      <c r="CC25" s="816"/>
      <c r="CD25" s="816"/>
      <c r="CE25" s="816"/>
      <c r="CF25" s="816"/>
      <c r="CG25" s="816"/>
      <c r="CH25" s="816"/>
      <c r="CI25" s="816"/>
      <c r="CJ25" s="816"/>
      <c r="CK25" s="816"/>
      <c r="CL25" s="816"/>
    </row>
    <row r="26" spans="1:90" s="78" customFormat="1" ht="38.25" x14ac:dyDescent="0.2">
      <c r="A26" s="76"/>
      <c r="B26" s="80" t="s">
        <v>124</v>
      </c>
      <c r="C26" s="75" t="s">
        <v>1160</v>
      </c>
      <c r="D26" s="902" t="s">
        <v>571</v>
      </c>
      <c r="E26" s="903"/>
      <c r="F26" s="404"/>
      <c r="G26" s="404"/>
      <c r="H26" s="111">
        <v>4</v>
      </c>
      <c r="I26" s="111">
        <f>VLOOKUP(D26,'Anhang Teil 3'!C42:D48,2,)</f>
        <v>0</v>
      </c>
      <c r="J26" s="867"/>
      <c r="K26" s="439" t="s">
        <v>1163</v>
      </c>
      <c r="L26" s="855"/>
      <c r="M26" s="815"/>
      <c r="N26" s="815"/>
      <c r="O26" s="815"/>
      <c r="P26" s="815"/>
      <c r="Q26" s="815"/>
      <c r="R26" s="815"/>
      <c r="S26" s="815"/>
      <c r="T26" s="815"/>
      <c r="U26" s="815"/>
      <c r="V26" s="815"/>
      <c r="W26" s="815"/>
      <c r="X26" s="815"/>
      <c r="Y26" s="815"/>
      <c r="Z26" s="815"/>
      <c r="AA26" s="815"/>
      <c r="AB26" s="815"/>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816"/>
      <c r="BX26" s="816"/>
      <c r="BY26" s="816"/>
      <c r="BZ26" s="816"/>
      <c r="CA26" s="816"/>
      <c r="CB26" s="816"/>
      <c r="CC26" s="816"/>
      <c r="CD26" s="816"/>
      <c r="CE26" s="816"/>
      <c r="CF26" s="816"/>
      <c r="CG26" s="816"/>
      <c r="CH26" s="816"/>
      <c r="CI26" s="816"/>
      <c r="CJ26" s="816"/>
      <c r="CK26" s="816"/>
      <c r="CL26" s="816"/>
    </row>
    <row r="27" spans="1:90" s="78" customFormat="1" ht="38.25" x14ac:dyDescent="0.2">
      <c r="A27" s="76"/>
      <c r="B27" s="80" t="s">
        <v>125</v>
      </c>
      <c r="C27" s="75" t="s">
        <v>1161</v>
      </c>
      <c r="D27" s="902" t="s">
        <v>571</v>
      </c>
      <c r="E27" s="903"/>
      <c r="F27" s="404"/>
      <c r="G27" s="404"/>
      <c r="H27" s="111">
        <v>2</v>
      </c>
      <c r="I27" s="111">
        <f>VLOOKUP(D27,'Anhang Teil 3'!C49:D54,2,)</f>
        <v>0</v>
      </c>
      <c r="J27" s="867"/>
      <c r="K27" s="439" t="s">
        <v>1163</v>
      </c>
      <c r="L27" s="855"/>
      <c r="M27" s="815"/>
      <c r="N27" s="815"/>
      <c r="O27" s="815"/>
      <c r="P27" s="815"/>
      <c r="Q27" s="815"/>
      <c r="R27" s="815"/>
      <c r="S27" s="815"/>
      <c r="T27" s="815"/>
      <c r="U27" s="815"/>
      <c r="V27" s="815"/>
      <c r="W27" s="815"/>
      <c r="X27" s="815"/>
      <c r="Y27" s="815"/>
      <c r="Z27" s="815"/>
      <c r="AA27" s="815"/>
      <c r="AB27" s="815"/>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816"/>
      <c r="BX27" s="816"/>
      <c r="BY27" s="816"/>
      <c r="BZ27" s="816"/>
      <c r="CA27" s="816"/>
      <c r="CB27" s="816"/>
      <c r="CC27" s="816"/>
      <c r="CD27" s="816"/>
      <c r="CE27" s="816"/>
      <c r="CF27" s="816"/>
      <c r="CG27" s="816"/>
      <c r="CH27" s="816"/>
      <c r="CI27" s="816"/>
      <c r="CJ27" s="816"/>
      <c r="CK27" s="816"/>
      <c r="CL27" s="816"/>
    </row>
    <row r="28" spans="1:90" s="78" customFormat="1" ht="165.75" x14ac:dyDescent="0.2">
      <c r="A28" s="76"/>
      <c r="B28" s="297" t="s">
        <v>126</v>
      </c>
      <c r="C28" s="298" t="s">
        <v>1162</v>
      </c>
      <c r="D28" s="902" t="s">
        <v>571</v>
      </c>
      <c r="E28" s="903"/>
      <c r="F28" s="404"/>
      <c r="G28" s="404"/>
      <c r="H28" s="111">
        <v>3</v>
      </c>
      <c r="I28" s="111">
        <f>VLOOKUP(D28,'Anhang Teil 3'!C55:D60,2,)</f>
        <v>0</v>
      </c>
      <c r="J28" s="867"/>
      <c r="K28" s="439" t="s">
        <v>1907</v>
      </c>
      <c r="L28" s="855"/>
      <c r="M28" s="815"/>
      <c r="N28" s="815"/>
      <c r="O28" s="815"/>
      <c r="P28" s="815"/>
      <c r="Q28" s="815"/>
      <c r="R28" s="815"/>
      <c r="S28" s="815"/>
      <c r="T28" s="815"/>
      <c r="U28" s="815"/>
      <c r="V28" s="815"/>
      <c r="W28" s="815"/>
      <c r="X28" s="815"/>
      <c r="Y28" s="815"/>
      <c r="Z28" s="815"/>
      <c r="AA28" s="815"/>
      <c r="AB28" s="815"/>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816"/>
      <c r="BX28" s="816"/>
      <c r="BY28" s="816"/>
      <c r="BZ28" s="816"/>
      <c r="CA28" s="816"/>
      <c r="CB28" s="816"/>
      <c r="CC28" s="816"/>
      <c r="CD28" s="816"/>
      <c r="CE28" s="816"/>
      <c r="CF28" s="816"/>
      <c r="CG28" s="816"/>
      <c r="CH28" s="816"/>
      <c r="CI28" s="816"/>
      <c r="CJ28" s="816"/>
      <c r="CK28" s="816"/>
      <c r="CL28" s="816"/>
    </row>
    <row r="29" spans="1:90" s="78" customFormat="1" ht="38.25" x14ac:dyDescent="0.2">
      <c r="A29" s="76"/>
      <c r="B29" s="80" t="s">
        <v>127</v>
      </c>
      <c r="C29" s="75" t="s">
        <v>883</v>
      </c>
      <c r="D29" s="902" t="s">
        <v>571</v>
      </c>
      <c r="E29" s="903"/>
      <c r="F29" s="404"/>
      <c r="G29" s="404"/>
      <c r="H29" s="111">
        <v>4</v>
      </c>
      <c r="I29" s="111">
        <f>VLOOKUP(D29,'Anhang Teil 3'!C61:D65,2,)</f>
        <v>0</v>
      </c>
      <c r="J29" s="867"/>
      <c r="K29" s="439" t="s">
        <v>1164</v>
      </c>
      <c r="L29" s="855"/>
      <c r="M29" s="815"/>
      <c r="N29" s="815"/>
      <c r="O29" s="815"/>
      <c r="P29" s="815"/>
      <c r="Q29" s="815"/>
      <c r="R29" s="815"/>
      <c r="S29" s="815"/>
      <c r="T29" s="815"/>
      <c r="U29" s="815"/>
      <c r="V29" s="815"/>
      <c r="W29" s="815"/>
      <c r="X29" s="815"/>
      <c r="Y29" s="815"/>
      <c r="Z29" s="815"/>
      <c r="AA29" s="815"/>
      <c r="AB29" s="815"/>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816"/>
      <c r="BX29" s="816"/>
      <c r="BY29" s="816"/>
      <c r="BZ29" s="816"/>
      <c r="CA29" s="816"/>
      <c r="CB29" s="816"/>
      <c r="CC29" s="816"/>
      <c r="CD29" s="816"/>
      <c r="CE29" s="816"/>
      <c r="CF29" s="816"/>
      <c r="CG29" s="816"/>
      <c r="CH29" s="816"/>
      <c r="CI29" s="816"/>
      <c r="CJ29" s="816"/>
      <c r="CK29" s="816"/>
      <c r="CL29" s="816"/>
    </row>
    <row r="30" spans="1:90" s="78" customFormat="1" ht="12.75" x14ac:dyDescent="0.2">
      <c r="A30" s="76"/>
      <c r="B30" s="76"/>
      <c r="C30" s="76"/>
      <c r="D30" s="799"/>
      <c r="E30" s="198"/>
      <c r="F30" s="459"/>
      <c r="G30" s="446" t="s">
        <v>35</v>
      </c>
      <c r="H30" s="111">
        <v>37</v>
      </c>
      <c r="I30" s="111">
        <f>SUM(I7:I29)</f>
        <v>0</v>
      </c>
      <c r="J30" s="198"/>
      <c r="K30" s="474"/>
      <c r="L30" s="856"/>
      <c r="M30" s="815"/>
      <c r="N30" s="815"/>
      <c r="O30" s="815"/>
      <c r="P30" s="815"/>
      <c r="Q30" s="815"/>
      <c r="R30" s="815"/>
      <c r="S30" s="815"/>
      <c r="T30" s="815"/>
      <c r="U30" s="815"/>
      <c r="V30" s="815"/>
      <c r="W30" s="815"/>
      <c r="X30" s="815"/>
      <c r="Y30" s="815"/>
      <c r="Z30" s="815"/>
      <c r="AA30" s="815"/>
      <c r="AB30" s="815"/>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816"/>
      <c r="BX30" s="816"/>
      <c r="BY30" s="816"/>
      <c r="BZ30" s="816"/>
      <c r="CA30" s="816"/>
      <c r="CB30" s="816"/>
      <c r="CC30" s="816"/>
      <c r="CD30" s="816"/>
      <c r="CE30" s="816"/>
      <c r="CF30" s="816"/>
      <c r="CG30" s="816"/>
      <c r="CH30" s="816"/>
      <c r="CI30" s="816"/>
      <c r="CJ30" s="816"/>
      <c r="CK30" s="816"/>
      <c r="CL30" s="816"/>
    </row>
    <row r="31" spans="1:90" s="78" customFormat="1" ht="12.75" x14ac:dyDescent="0.2">
      <c r="A31" s="76"/>
      <c r="B31" s="76"/>
      <c r="C31" s="76"/>
      <c r="D31" s="799"/>
      <c r="E31" s="198"/>
      <c r="F31" s="459"/>
      <c r="G31" s="459"/>
      <c r="H31" s="119"/>
      <c r="I31" s="119"/>
      <c r="J31" s="198"/>
      <c r="K31" s="473"/>
      <c r="L31" s="815"/>
      <c r="M31" s="815"/>
      <c r="N31" s="815"/>
      <c r="O31" s="815"/>
      <c r="P31" s="815"/>
      <c r="Q31" s="815"/>
      <c r="R31" s="815"/>
      <c r="S31" s="815"/>
      <c r="T31" s="815"/>
      <c r="U31" s="815"/>
      <c r="V31" s="815"/>
      <c r="W31" s="815"/>
      <c r="X31" s="815"/>
      <c r="Y31" s="815"/>
      <c r="Z31" s="815"/>
      <c r="AA31" s="815"/>
      <c r="AB31" s="815"/>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816"/>
      <c r="BX31" s="816"/>
      <c r="BY31" s="816"/>
      <c r="BZ31" s="816"/>
      <c r="CA31" s="816"/>
      <c r="CB31" s="816"/>
      <c r="CC31" s="816"/>
      <c r="CD31" s="816"/>
      <c r="CE31" s="816"/>
      <c r="CF31" s="816"/>
      <c r="CG31" s="816"/>
      <c r="CH31" s="816"/>
      <c r="CI31" s="816"/>
      <c r="CJ31" s="816"/>
      <c r="CK31" s="816"/>
      <c r="CL31" s="816"/>
    </row>
    <row r="32" spans="1:90" s="78" customFormat="1" ht="12.75" x14ac:dyDescent="0.2">
      <c r="A32" s="76"/>
      <c r="B32" s="76"/>
      <c r="C32" s="76"/>
      <c r="D32" s="799"/>
      <c r="E32" s="198"/>
      <c r="F32" s="459"/>
      <c r="G32" s="459"/>
      <c r="H32" s="119"/>
      <c r="I32" s="119"/>
      <c r="J32" s="198"/>
      <c r="K32" s="473"/>
      <c r="L32" s="815"/>
      <c r="M32" s="815"/>
      <c r="N32" s="815"/>
      <c r="O32" s="815"/>
      <c r="P32" s="815"/>
      <c r="Q32" s="815"/>
      <c r="R32" s="815"/>
      <c r="S32" s="815"/>
      <c r="T32" s="815"/>
      <c r="U32" s="815"/>
      <c r="V32" s="815"/>
      <c r="W32" s="815"/>
      <c r="X32" s="815"/>
      <c r="Y32" s="815"/>
      <c r="Z32" s="815"/>
      <c r="AA32" s="815"/>
      <c r="AB32" s="815"/>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816"/>
      <c r="BX32" s="816"/>
      <c r="BY32" s="816"/>
      <c r="BZ32" s="816"/>
      <c r="CA32" s="816"/>
      <c r="CB32" s="816"/>
      <c r="CC32" s="816"/>
      <c r="CD32" s="816"/>
      <c r="CE32" s="816"/>
      <c r="CF32" s="816"/>
      <c r="CG32" s="816"/>
      <c r="CH32" s="816"/>
      <c r="CI32" s="816"/>
      <c r="CJ32" s="816"/>
      <c r="CK32" s="816"/>
      <c r="CL32" s="816"/>
    </row>
    <row r="33" spans="1:90" s="449" customFormat="1" ht="40.5" customHeight="1" x14ac:dyDescent="0.25">
      <c r="A33" s="454"/>
      <c r="B33" s="448" t="s">
        <v>731</v>
      </c>
      <c r="C33" s="247"/>
      <c r="D33" s="827"/>
      <c r="E33" s="827"/>
      <c r="F33" s="247"/>
      <c r="G33" s="247"/>
      <c r="H33" s="247"/>
      <c r="I33" s="454"/>
      <c r="J33" s="799"/>
      <c r="K33" s="196"/>
      <c r="L33" s="820"/>
      <c r="M33" s="849"/>
      <c r="N33" s="849"/>
      <c r="O33" s="849"/>
      <c r="P33" s="849"/>
      <c r="Q33" s="849"/>
      <c r="R33" s="849"/>
      <c r="S33" s="849"/>
      <c r="T33" s="849"/>
      <c r="U33" s="849"/>
      <c r="V33" s="849"/>
      <c r="W33" s="820"/>
      <c r="X33" s="820"/>
      <c r="Y33" s="820"/>
      <c r="Z33" s="820"/>
      <c r="AA33" s="820"/>
      <c r="AB33" s="820"/>
      <c r="AC33" s="799"/>
      <c r="AD33" s="799"/>
      <c r="AE33" s="799"/>
      <c r="AF33" s="799"/>
      <c r="AG33" s="799"/>
      <c r="AH33" s="799"/>
      <c r="AI33" s="799"/>
      <c r="AJ33" s="799"/>
      <c r="AK33" s="799"/>
      <c r="AL33" s="799"/>
      <c r="AM33" s="799"/>
      <c r="AN33" s="799"/>
      <c r="AO33" s="799"/>
      <c r="AP33" s="799"/>
      <c r="AQ33" s="799"/>
      <c r="AR33" s="799"/>
      <c r="AS33" s="799"/>
      <c r="AT33" s="799"/>
      <c r="AU33" s="799"/>
      <c r="AV33" s="799"/>
      <c r="AW33" s="799"/>
      <c r="AX33" s="799"/>
      <c r="AY33" s="799"/>
      <c r="AZ33" s="799"/>
      <c r="BA33" s="799"/>
      <c r="BB33" s="799"/>
      <c r="BC33" s="799"/>
      <c r="BD33" s="799"/>
      <c r="BE33" s="799"/>
      <c r="BF33" s="799"/>
      <c r="BG33" s="799"/>
      <c r="BH33" s="799"/>
      <c r="BI33" s="799"/>
      <c r="BJ33" s="799"/>
      <c r="BK33" s="799"/>
      <c r="BL33" s="799"/>
      <c r="BM33" s="799"/>
      <c r="BN33" s="799"/>
      <c r="BO33" s="799"/>
      <c r="BP33" s="799"/>
      <c r="BQ33" s="799"/>
      <c r="BR33" s="799"/>
      <c r="BS33" s="799"/>
      <c r="BT33" s="799"/>
      <c r="BU33" s="799"/>
      <c r="BV33" s="799"/>
      <c r="BW33" s="821"/>
      <c r="BX33" s="821"/>
      <c r="BY33" s="821"/>
      <c r="BZ33" s="821"/>
      <c r="CA33" s="821"/>
      <c r="CB33" s="821"/>
      <c r="CC33" s="821"/>
      <c r="CD33" s="821"/>
      <c r="CE33" s="821"/>
      <c r="CF33" s="821"/>
      <c r="CG33" s="821"/>
      <c r="CH33" s="821"/>
      <c r="CI33" s="821"/>
      <c r="CJ33" s="821"/>
      <c r="CK33" s="821"/>
      <c r="CL33" s="821"/>
    </row>
    <row r="34" spans="1:90" s="449" customFormat="1" ht="40.5" customHeight="1" x14ac:dyDescent="0.25">
      <c r="A34" s="454"/>
      <c r="B34" s="448" t="s">
        <v>552</v>
      </c>
      <c r="C34" s="448" t="s">
        <v>553</v>
      </c>
      <c r="D34" s="898" t="s">
        <v>554</v>
      </c>
      <c r="E34" s="899"/>
      <c r="F34" s="529" t="s">
        <v>555</v>
      </c>
      <c r="G34" s="529" t="s">
        <v>556</v>
      </c>
      <c r="H34" s="797" t="s">
        <v>416</v>
      </c>
      <c r="I34" s="797" t="s">
        <v>420</v>
      </c>
      <c r="J34" s="529" t="s">
        <v>557</v>
      </c>
      <c r="K34" s="448" t="s">
        <v>422</v>
      </c>
      <c r="L34" s="854"/>
      <c r="M34" s="849"/>
      <c r="N34" s="849"/>
      <c r="O34" s="849"/>
      <c r="P34" s="849"/>
      <c r="Q34" s="849"/>
      <c r="R34" s="849"/>
      <c r="S34" s="849"/>
      <c r="T34" s="849"/>
      <c r="U34" s="849"/>
      <c r="V34" s="849"/>
      <c r="W34" s="820"/>
      <c r="X34" s="820"/>
      <c r="Y34" s="820"/>
      <c r="Z34" s="820"/>
      <c r="AA34" s="820"/>
      <c r="AB34" s="820"/>
      <c r="AC34" s="799"/>
      <c r="AD34" s="799"/>
      <c r="AE34" s="799"/>
      <c r="AF34" s="799"/>
      <c r="AG34" s="799"/>
      <c r="AH34" s="799"/>
      <c r="AI34" s="799"/>
      <c r="AJ34" s="799"/>
      <c r="AK34" s="799"/>
      <c r="AL34" s="799"/>
      <c r="AM34" s="799"/>
      <c r="AN34" s="799"/>
      <c r="AO34" s="799"/>
      <c r="AP34" s="799"/>
      <c r="AQ34" s="799"/>
      <c r="AR34" s="799"/>
      <c r="AS34" s="799"/>
      <c r="AT34" s="799"/>
      <c r="AU34" s="799"/>
      <c r="AV34" s="799"/>
      <c r="AW34" s="799"/>
      <c r="AX34" s="799"/>
      <c r="AY34" s="799"/>
      <c r="AZ34" s="799"/>
      <c r="BA34" s="799"/>
      <c r="BB34" s="799"/>
      <c r="BC34" s="799"/>
      <c r="BD34" s="799"/>
      <c r="BE34" s="799"/>
      <c r="BF34" s="799"/>
      <c r="BG34" s="799"/>
      <c r="BH34" s="799"/>
      <c r="BI34" s="799"/>
      <c r="BJ34" s="799"/>
      <c r="BK34" s="799"/>
      <c r="BL34" s="799"/>
      <c r="BM34" s="799"/>
      <c r="BN34" s="799"/>
      <c r="BO34" s="799"/>
      <c r="BP34" s="799"/>
      <c r="BQ34" s="799"/>
      <c r="BR34" s="799"/>
      <c r="BS34" s="799"/>
      <c r="BT34" s="799"/>
      <c r="BU34" s="799"/>
      <c r="BV34" s="799"/>
      <c r="BW34" s="821"/>
      <c r="BX34" s="821"/>
      <c r="BY34" s="821"/>
      <c r="BZ34" s="821"/>
      <c r="CA34" s="821"/>
      <c r="CB34" s="821"/>
      <c r="CC34" s="821"/>
      <c r="CD34" s="821"/>
      <c r="CE34" s="821"/>
      <c r="CF34" s="821"/>
      <c r="CG34" s="821"/>
      <c r="CH34" s="821"/>
      <c r="CI34" s="821"/>
      <c r="CJ34" s="821"/>
      <c r="CK34" s="821"/>
      <c r="CL34" s="821"/>
    </row>
    <row r="35" spans="1:90" s="78" customFormat="1" ht="76.5" x14ac:dyDescent="0.2">
      <c r="A35" s="76"/>
      <c r="B35" s="296" t="s">
        <v>128</v>
      </c>
      <c r="C35" s="75" t="s">
        <v>1165</v>
      </c>
      <c r="D35" s="902" t="s">
        <v>571</v>
      </c>
      <c r="E35" s="903"/>
      <c r="F35" s="404"/>
      <c r="G35" s="404"/>
      <c r="H35" s="111">
        <v>3</v>
      </c>
      <c r="I35" s="111">
        <f>VLOOKUP(D35,'Anhang Teil 3'!C68:D74,2,)</f>
        <v>0</v>
      </c>
      <c r="J35" s="867"/>
      <c r="K35" s="439" t="s">
        <v>1191</v>
      </c>
      <c r="L35" s="855"/>
      <c r="M35" s="850"/>
      <c r="N35" s="850"/>
      <c r="O35" s="850"/>
      <c r="P35" s="850"/>
      <c r="Q35" s="850"/>
      <c r="R35" s="850"/>
      <c r="S35" s="850"/>
      <c r="T35" s="850"/>
      <c r="U35" s="850"/>
      <c r="V35" s="850"/>
      <c r="W35" s="815"/>
      <c r="X35" s="815"/>
      <c r="Y35" s="815"/>
      <c r="Z35" s="815"/>
      <c r="AA35" s="815"/>
      <c r="AB35" s="815"/>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816"/>
      <c r="BX35" s="816"/>
      <c r="BY35" s="816"/>
      <c r="BZ35" s="816"/>
      <c r="CA35" s="816"/>
      <c r="CB35" s="816"/>
      <c r="CC35" s="816"/>
      <c r="CD35" s="816"/>
      <c r="CE35" s="816"/>
      <c r="CF35" s="816"/>
      <c r="CG35" s="816"/>
      <c r="CH35" s="816"/>
      <c r="CI35" s="816"/>
      <c r="CJ35" s="816"/>
      <c r="CK35" s="816"/>
      <c r="CL35" s="816"/>
    </row>
    <row r="36" spans="1:90" s="78" customFormat="1" ht="25.5" x14ac:dyDescent="0.2">
      <c r="A36" s="76"/>
      <c r="B36" s="908" t="s">
        <v>129</v>
      </c>
      <c r="C36" s="906" t="s">
        <v>1166</v>
      </c>
      <c r="D36" s="491" t="s">
        <v>1167</v>
      </c>
      <c r="E36" s="830"/>
      <c r="F36" s="404"/>
      <c r="G36" s="404"/>
      <c r="H36" s="111">
        <v>1</v>
      </c>
      <c r="I36" s="111">
        <f>M36</f>
        <v>0</v>
      </c>
      <c r="J36" s="867"/>
      <c r="K36" s="439" t="s">
        <v>1909</v>
      </c>
      <c r="L36" s="855" t="b">
        <v>0</v>
      </c>
      <c r="M36" s="808">
        <f>IF(L36=TRUE,H36,0)</f>
        <v>0</v>
      </c>
      <c r="N36" s="850"/>
      <c r="O36" s="850"/>
      <c r="P36" s="850"/>
      <c r="Q36" s="850"/>
      <c r="R36" s="850"/>
      <c r="S36" s="850"/>
      <c r="T36" s="850"/>
      <c r="U36" s="850"/>
      <c r="V36" s="850"/>
      <c r="W36" s="815"/>
      <c r="X36" s="815"/>
      <c r="Y36" s="815"/>
      <c r="Z36" s="815"/>
      <c r="AA36" s="815"/>
      <c r="AB36" s="815"/>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816"/>
      <c r="BX36" s="816"/>
      <c r="BY36" s="816"/>
      <c r="BZ36" s="816"/>
      <c r="CA36" s="816"/>
      <c r="CB36" s="816"/>
      <c r="CC36" s="816"/>
      <c r="CD36" s="816"/>
      <c r="CE36" s="816"/>
      <c r="CF36" s="816"/>
      <c r="CG36" s="816"/>
      <c r="CH36" s="816"/>
      <c r="CI36" s="816"/>
      <c r="CJ36" s="816"/>
      <c r="CK36" s="816"/>
      <c r="CL36" s="816"/>
    </row>
    <row r="37" spans="1:90" s="78" customFormat="1" ht="25.5" x14ac:dyDescent="0.2">
      <c r="A37" s="76"/>
      <c r="B37" s="909"/>
      <c r="C37" s="907"/>
      <c r="D37" s="491" t="s">
        <v>1168</v>
      </c>
      <c r="E37" s="830"/>
      <c r="F37" s="404"/>
      <c r="G37" s="404"/>
      <c r="H37" s="111">
        <v>1</v>
      </c>
      <c r="I37" s="111">
        <f t="shared" ref="I37:I40" si="2">M37</f>
        <v>0</v>
      </c>
      <c r="J37" s="867"/>
      <c r="K37" s="439" t="s">
        <v>1908</v>
      </c>
      <c r="L37" s="855" t="b">
        <v>0</v>
      </c>
      <c r="M37" s="808">
        <f t="shared" ref="M37:M48" si="3">IF(L37=TRUE,H37,0)</f>
        <v>0</v>
      </c>
      <c r="N37" s="850"/>
      <c r="O37" s="850"/>
      <c r="P37" s="850"/>
      <c r="Q37" s="850"/>
      <c r="R37" s="850"/>
      <c r="S37" s="850"/>
      <c r="T37" s="850"/>
      <c r="U37" s="850"/>
      <c r="V37" s="850"/>
      <c r="W37" s="815"/>
      <c r="X37" s="815"/>
      <c r="Y37" s="815"/>
      <c r="Z37" s="815"/>
      <c r="AA37" s="815"/>
      <c r="AB37" s="815"/>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816"/>
      <c r="BX37" s="816"/>
      <c r="BY37" s="816"/>
      <c r="BZ37" s="816"/>
      <c r="CA37" s="816"/>
      <c r="CB37" s="816"/>
      <c r="CC37" s="816"/>
      <c r="CD37" s="816"/>
      <c r="CE37" s="816"/>
      <c r="CF37" s="816"/>
      <c r="CG37" s="816"/>
      <c r="CH37" s="816"/>
      <c r="CI37" s="816"/>
      <c r="CJ37" s="816"/>
      <c r="CK37" s="816"/>
      <c r="CL37" s="816"/>
    </row>
    <row r="38" spans="1:90" s="78" customFormat="1" ht="63.75" x14ac:dyDescent="0.2">
      <c r="A38" s="76"/>
      <c r="B38" s="909"/>
      <c r="C38" s="907"/>
      <c r="D38" s="829" t="s">
        <v>1169</v>
      </c>
      <c r="E38" s="830"/>
      <c r="F38" s="404"/>
      <c r="G38" s="404"/>
      <c r="H38" s="111">
        <v>1</v>
      </c>
      <c r="I38" s="111">
        <f t="shared" si="2"/>
        <v>0</v>
      </c>
      <c r="J38" s="867"/>
      <c r="K38" s="439" t="s">
        <v>1195</v>
      </c>
      <c r="L38" s="855" t="b">
        <v>0</v>
      </c>
      <c r="M38" s="808">
        <f t="shared" si="3"/>
        <v>0</v>
      </c>
      <c r="N38" s="850"/>
      <c r="O38" s="850"/>
      <c r="P38" s="850"/>
      <c r="Q38" s="850"/>
      <c r="R38" s="850"/>
      <c r="S38" s="850"/>
      <c r="T38" s="850"/>
      <c r="U38" s="850"/>
      <c r="V38" s="850"/>
      <c r="W38" s="815"/>
      <c r="X38" s="815"/>
      <c r="Y38" s="815"/>
      <c r="Z38" s="815"/>
      <c r="AA38" s="815"/>
      <c r="AB38" s="815"/>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816"/>
      <c r="BX38" s="816"/>
      <c r="BY38" s="816"/>
      <c r="BZ38" s="816"/>
      <c r="CA38" s="816"/>
      <c r="CB38" s="816"/>
      <c r="CC38" s="816"/>
      <c r="CD38" s="816"/>
      <c r="CE38" s="816"/>
      <c r="CF38" s="816"/>
      <c r="CG38" s="816"/>
      <c r="CH38" s="816"/>
      <c r="CI38" s="816"/>
      <c r="CJ38" s="816"/>
      <c r="CK38" s="816"/>
      <c r="CL38" s="816"/>
    </row>
    <row r="39" spans="1:90" s="78" customFormat="1" ht="25.5" x14ac:dyDescent="0.2">
      <c r="A39" s="76"/>
      <c r="B39" s="909"/>
      <c r="C39" s="907"/>
      <c r="D39" s="491" t="s">
        <v>1175</v>
      </c>
      <c r="E39" s="830"/>
      <c r="F39" s="404"/>
      <c r="G39" s="404"/>
      <c r="H39" s="111">
        <v>1</v>
      </c>
      <c r="I39" s="111">
        <f t="shared" si="2"/>
        <v>0</v>
      </c>
      <c r="J39" s="867"/>
      <c r="K39" s="475"/>
      <c r="L39" s="855" t="b">
        <v>0</v>
      </c>
      <c r="M39" s="808">
        <f t="shared" si="3"/>
        <v>0</v>
      </c>
      <c r="N39" s="850"/>
      <c r="O39" s="850"/>
      <c r="P39" s="850"/>
      <c r="Q39" s="850"/>
      <c r="R39" s="850"/>
      <c r="S39" s="850"/>
      <c r="T39" s="850"/>
      <c r="U39" s="850"/>
      <c r="V39" s="850"/>
      <c r="W39" s="815"/>
      <c r="X39" s="815"/>
      <c r="Y39" s="815"/>
      <c r="Z39" s="815"/>
      <c r="AA39" s="815"/>
      <c r="AB39" s="815"/>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816"/>
      <c r="BX39" s="816"/>
      <c r="BY39" s="816"/>
      <c r="BZ39" s="816"/>
      <c r="CA39" s="816"/>
      <c r="CB39" s="816"/>
      <c r="CC39" s="816"/>
      <c r="CD39" s="816"/>
      <c r="CE39" s="816"/>
      <c r="CF39" s="816"/>
      <c r="CG39" s="816"/>
      <c r="CH39" s="816"/>
      <c r="CI39" s="816"/>
      <c r="CJ39" s="816"/>
      <c r="CK39" s="816"/>
      <c r="CL39" s="816"/>
    </row>
    <row r="40" spans="1:90" s="78" customFormat="1" ht="38.25" x14ac:dyDescent="0.2">
      <c r="A40" s="76"/>
      <c r="B40" s="909"/>
      <c r="C40" s="907"/>
      <c r="D40" s="491" t="s">
        <v>1170</v>
      </c>
      <c r="E40" s="830"/>
      <c r="F40" s="404"/>
      <c r="G40" s="404"/>
      <c r="H40" s="111">
        <v>1</v>
      </c>
      <c r="I40" s="111">
        <f t="shared" si="2"/>
        <v>0</v>
      </c>
      <c r="J40" s="867"/>
      <c r="K40" s="439" t="s">
        <v>1196</v>
      </c>
      <c r="L40" s="855" t="b">
        <v>0</v>
      </c>
      <c r="M40" s="808">
        <f t="shared" si="3"/>
        <v>0</v>
      </c>
      <c r="N40" s="850"/>
      <c r="O40" s="850"/>
      <c r="P40" s="850"/>
      <c r="Q40" s="850"/>
      <c r="R40" s="850"/>
      <c r="S40" s="850"/>
      <c r="T40" s="850"/>
      <c r="U40" s="850"/>
      <c r="V40" s="850"/>
      <c r="W40" s="815"/>
      <c r="X40" s="815"/>
      <c r="Y40" s="815"/>
      <c r="Z40" s="815"/>
      <c r="AA40" s="815"/>
      <c r="AB40" s="815"/>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816"/>
      <c r="BX40" s="816"/>
      <c r="BY40" s="816"/>
      <c r="BZ40" s="816"/>
      <c r="CA40" s="816"/>
      <c r="CB40" s="816"/>
      <c r="CC40" s="816"/>
      <c r="CD40" s="816"/>
      <c r="CE40" s="816"/>
      <c r="CF40" s="816"/>
      <c r="CG40" s="816"/>
      <c r="CH40" s="816"/>
      <c r="CI40" s="816"/>
      <c r="CJ40" s="816"/>
      <c r="CK40" s="816"/>
      <c r="CL40" s="816"/>
    </row>
    <row r="41" spans="1:90" s="78" customFormat="1" ht="25.5" x14ac:dyDescent="0.2">
      <c r="A41" s="76"/>
      <c r="B41" s="909"/>
      <c r="C41" s="907"/>
      <c r="D41" s="491" t="s">
        <v>1174</v>
      </c>
      <c r="E41" s="831" t="s">
        <v>1249</v>
      </c>
      <c r="F41" s="404"/>
      <c r="G41" s="404"/>
      <c r="H41" s="111">
        <v>40</v>
      </c>
      <c r="I41" s="111">
        <f>'Teil 3 Anhang Büro'!G24</f>
        <v>0</v>
      </c>
      <c r="J41" s="867"/>
      <c r="K41" s="439" t="s">
        <v>1197</v>
      </c>
      <c r="L41" s="855" t="b">
        <v>0</v>
      </c>
      <c r="M41" s="808">
        <f t="shared" si="3"/>
        <v>0</v>
      </c>
      <c r="N41" s="850"/>
      <c r="O41" s="850"/>
      <c r="P41" s="850"/>
      <c r="Q41" s="850"/>
      <c r="R41" s="850"/>
      <c r="S41" s="850"/>
      <c r="T41" s="850"/>
      <c r="U41" s="850"/>
      <c r="V41" s="850"/>
      <c r="W41" s="815"/>
      <c r="X41" s="815"/>
      <c r="Y41" s="815"/>
      <c r="Z41" s="815"/>
      <c r="AA41" s="815"/>
      <c r="AB41" s="815"/>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816"/>
      <c r="BX41" s="816"/>
      <c r="BY41" s="816"/>
      <c r="BZ41" s="816"/>
      <c r="CA41" s="816"/>
      <c r="CB41" s="816"/>
      <c r="CC41" s="816"/>
      <c r="CD41" s="816"/>
      <c r="CE41" s="816"/>
      <c r="CF41" s="816"/>
      <c r="CG41" s="816"/>
      <c r="CH41" s="816"/>
      <c r="CI41" s="816"/>
      <c r="CJ41" s="816"/>
      <c r="CK41" s="816"/>
      <c r="CL41" s="816"/>
    </row>
    <row r="42" spans="1:90" s="78" customFormat="1" ht="89.25" x14ac:dyDescent="0.2">
      <c r="A42" s="203"/>
      <c r="B42" s="909"/>
      <c r="C42" s="907"/>
      <c r="D42" s="491" t="s">
        <v>1171</v>
      </c>
      <c r="E42" s="830"/>
      <c r="F42" s="404"/>
      <c r="G42" s="404"/>
      <c r="H42" s="111">
        <v>1</v>
      </c>
      <c r="I42" s="111">
        <f>M42</f>
        <v>0</v>
      </c>
      <c r="J42" s="867"/>
      <c r="K42" s="439" t="s">
        <v>1198</v>
      </c>
      <c r="L42" s="855" t="b">
        <v>0</v>
      </c>
      <c r="M42" s="808">
        <f t="shared" si="3"/>
        <v>0</v>
      </c>
      <c r="N42" s="850"/>
      <c r="O42" s="850"/>
      <c r="P42" s="850"/>
      <c r="Q42" s="850"/>
      <c r="R42" s="850"/>
      <c r="S42" s="850"/>
      <c r="T42" s="850"/>
      <c r="U42" s="850"/>
      <c r="V42" s="850"/>
      <c r="W42" s="815"/>
      <c r="X42" s="815"/>
      <c r="Y42" s="815"/>
      <c r="Z42" s="815"/>
      <c r="AA42" s="815"/>
      <c r="AB42" s="815"/>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816"/>
      <c r="BX42" s="816"/>
      <c r="BY42" s="816"/>
      <c r="BZ42" s="816"/>
      <c r="CA42" s="816"/>
      <c r="CB42" s="816"/>
      <c r="CC42" s="816"/>
      <c r="CD42" s="816"/>
      <c r="CE42" s="816"/>
      <c r="CF42" s="816"/>
      <c r="CG42" s="816"/>
      <c r="CH42" s="816"/>
      <c r="CI42" s="816"/>
      <c r="CJ42" s="816"/>
      <c r="CK42" s="816"/>
      <c r="CL42" s="816"/>
    </row>
    <row r="43" spans="1:90" s="78" customFormat="1" ht="25.5" x14ac:dyDescent="0.2">
      <c r="A43" s="76"/>
      <c r="B43" s="909"/>
      <c r="C43" s="907"/>
      <c r="D43" s="491" t="s">
        <v>1172</v>
      </c>
      <c r="E43" s="830"/>
      <c r="F43" s="404"/>
      <c r="G43" s="404"/>
      <c r="H43" s="111">
        <v>1</v>
      </c>
      <c r="I43" s="111">
        <f t="shared" ref="I43:I48" si="4">M43</f>
        <v>0</v>
      </c>
      <c r="J43" s="867"/>
      <c r="K43" s="475"/>
      <c r="L43" s="855" t="b">
        <v>0</v>
      </c>
      <c r="M43" s="808">
        <f t="shared" si="3"/>
        <v>0</v>
      </c>
      <c r="N43" s="850"/>
      <c r="O43" s="850"/>
      <c r="P43" s="850"/>
      <c r="Q43" s="850"/>
      <c r="R43" s="850"/>
      <c r="S43" s="850"/>
      <c r="T43" s="850"/>
      <c r="U43" s="850"/>
      <c r="V43" s="850"/>
      <c r="W43" s="815"/>
      <c r="X43" s="815"/>
      <c r="Y43" s="815"/>
      <c r="Z43" s="815"/>
      <c r="AA43" s="815"/>
      <c r="AB43" s="815"/>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816"/>
      <c r="BX43" s="816"/>
      <c r="BY43" s="816"/>
      <c r="BZ43" s="816"/>
      <c r="CA43" s="816"/>
      <c r="CB43" s="816"/>
      <c r="CC43" s="816"/>
      <c r="CD43" s="816"/>
      <c r="CE43" s="816"/>
      <c r="CF43" s="816"/>
      <c r="CG43" s="816"/>
      <c r="CH43" s="816"/>
      <c r="CI43" s="816"/>
      <c r="CJ43" s="816"/>
      <c r="CK43" s="816"/>
      <c r="CL43" s="816"/>
    </row>
    <row r="44" spans="1:90" s="78" customFormat="1" ht="16.5" customHeight="1" x14ac:dyDescent="0.2">
      <c r="A44" s="76"/>
      <c r="B44" s="909"/>
      <c r="C44" s="907"/>
      <c r="D44" s="491" t="s">
        <v>1173</v>
      </c>
      <c r="E44" s="830"/>
      <c r="F44" s="404"/>
      <c r="G44" s="404"/>
      <c r="H44" s="111">
        <v>1</v>
      </c>
      <c r="I44" s="111">
        <f t="shared" si="4"/>
        <v>0</v>
      </c>
      <c r="J44" s="867"/>
      <c r="K44" s="475"/>
      <c r="L44" s="855" t="b">
        <v>0</v>
      </c>
      <c r="M44" s="808">
        <f t="shared" si="3"/>
        <v>0</v>
      </c>
      <c r="N44" s="850"/>
      <c r="O44" s="850"/>
      <c r="P44" s="850"/>
      <c r="Q44" s="850"/>
      <c r="R44" s="850"/>
      <c r="S44" s="850"/>
      <c r="T44" s="850"/>
      <c r="U44" s="850"/>
      <c r="V44" s="850"/>
      <c r="W44" s="815"/>
      <c r="X44" s="815"/>
      <c r="Y44" s="815"/>
      <c r="Z44" s="815"/>
      <c r="AA44" s="815"/>
      <c r="AB44" s="815"/>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816"/>
      <c r="BX44" s="816"/>
      <c r="BY44" s="816"/>
      <c r="BZ44" s="816"/>
      <c r="CA44" s="816"/>
      <c r="CB44" s="816"/>
      <c r="CC44" s="816"/>
      <c r="CD44" s="816"/>
      <c r="CE44" s="816"/>
      <c r="CF44" s="816"/>
      <c r="CG44" s="816"/>
      <c r="CH44" s="816"/>
      <c r="CI44" s="816"/>
      <c r="CJ44" s="816"/>
      <c r="CK44" s="816"/>
      <c r="CL44" s="816"/>
    </row>
    <row r="45" spans="1:90" s="78" customFormat="1" ht="51" x14ac:dyDescent="0.2">
      <c r="A45" s="76"/>
      <c r="B45" s="909"/>
      <c r="C45" s="907"/>
      <c r="D45" s="491" t="s">
        <v>1176</v>
      </c>
      <c r="E45" s="830"/>
      <c r="F45" s="404"/>
      <c r="G45" s="404"/>
      <c r="H45" s="111">
        <v>1</v>
      </c>
      <c r="I45" s="111">
        <f t="shared" si="4"/>
        <v>0</v>
      </c>
      <c r="J45" s="867"/>
      <c r="K45" s="439" t="s">
        <v>1910</v>
      </c>
      <c r="L45" s="855" t="b">
        <v>0</v>
      </c>
      <c r="M45" s="808">
        <f t="shared" si="3"/>
        <v>0</v>
      </c>
      <c r="N45" s="850"/>
      <c r="O45" s="850"/>
      <c r="P45" s="850"/>
      <c r="Q45" s="850"/>
      <c r="R45" s="850"/>
      <c r="S45" s="850"/>
      <c r="T45" s="850"/>
      <c r="U45" s="850"/>
      <c r="V45" s="850"/>
      <c r="W45" s="815"/>
      <c r="X45" s="815"/>
      <c r="Y45" s="815"/>
      <c r="Z45" s="815"/>
      <c r="AA45" s="815"/>
      <c r="AB45" s="815"/>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816"/>
      <c r="BX45" s="816"/>
      <c r="BY45" s="816"/>
      <c r="BZ45" s="816"/>
      <c r="CA45" s="816"/>
      <c r="CB45" s="816"/>
      <c r="CC45" s="816"/>
      <c r="CD45" s="816"/>
      <c r="CE45" s="816"/>
      <c r="CF45" s="816"/>
      <c r="CG45" s="816"/>
      <c r="CH45" s="816"/>
      <c r="CI45" s="816"/>
      <c r="CJ45" s="816"/>
      <c r="CK45" s="816"/>
      <c r="CL45" s="816"/>
    </row>
    <row r="46" spans="1:90" s="78" customFormat="1" ht="76.5" x14ac:dyDescent="0.2">
      <c r="A46" s="76"/>
      <c r="B46" s="909"/>
      <c r="C46" s="907"/>
      <c r="D46" s="491" t="s">
        <v>1177</v>
      </c>
      <c r="E46" s="830"/>
      <c r="F46" s="404"/>
      <c r="G46" s="404"/>
      <c r="H46" s="111">
        <v>1</v>
      </c>
      <c r="I46" s="111">
        <f t="shared" si="4"/>
        <v>0</v>
      </c>
      <c r="J46" s="867"/>
      <c r="K46" s="439" t="s">
        <v>1199</v>
      </c>
      <c r="L46" s="855" t="b">
        <v>0</v>
      </c>
      <c r="M46" s="808">
        <f t="shared" si="3"/>
        <v>0</v>
      </c>
      <c r="N46" s="850"/>
      <c r="O46" s="850"/>
      <c r="P46" s="850"/>
      <c r="Q46" s="850"/>
      <c r="R46" s="850"/>
      <c r="S46" s="850"/>
      <c r="T46" s="850"/>
      <c r="U46" s="850"/>
      <c r="V46" s="850"/>
      <c r="W46" s="815"/>
      <c r="X46" s="815"/>
      <c r="Y46" s="815"/>
      <c r="Z46" s="815"/>
      <c r="AA46" s="815"/>
      <c r="AB46" s="815"/>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816"/>
      <c r="BX46" s="816"/>
      <c r="BY46" s="816"/>
      <c r="BZ46" s="816"/>
      <c r="CA46" s="816"/>
      <c r="CB46" s="816"/>
      <c r="CC46" s="816"/>
      <c r="CD46" s="816"/>
      <c r="CE46" s="816"/>
      <c r="CF46" s="816"/>
      <c r="CG46" s="816"/>
      <c r="CH46" s="816"/>
      <c r="CI46" s="816"/>
      <c r="CJ46" s="816"/>
      <c r="CK46" s="816"/>
      <c r="CL46" s="816"/>
    </row>
    <row r="47" spans="1:90" s="78" customFormat="1" ht="140.25" x14ac:dyDescent="0.2">
      <c r="A47" s="76"/>
      <c r="B47" s="909"/>
      <c r="C47" s="907"/>
      <c r="D47" s="491" t="s">
        <v>1178</v>
      </c>
      <c r="E47" s="830"/>
      <c r="F47" s="404"/>
      <c r="G47" s="404"/>
      <c r="H47" s="111">
        <v>1</v>
      </c>
      <c r="I47" s="111">
        <f t="shared" si="4"/>
        <v>0</v>
      </c>
      <c r="J47" s="867"/>
      <c r="K47" s="439" t="s">
        <v>1911</v>
      </c>
      <c r="L47" s="855" t="b">
        <v>0</v>
      </c>
      <c r="M47" s="808">
        <f t="shared" si="3"/>
        <v>0</v>
      </c>
      <c r="N47" s="850"/>
      <c r="O47" s="850"/>
      <c r="P47" s="850"/>
      <c r="Q47" s="850"/>
      <c r="R47" s="850"/>
      <c r="S47" s="850"/>
      <c r="T47" s="850"/>
      <c r="U47" s="850"/>
      <c r="V47" s="850"/>
      <c r="W47" s="815"/>
      <c r="X47" s="815"/>
      <c r="Y47" s="815"/>
      <c r="Z47" s="815"/>
      <c r="AA47" s="815"/>
      <c r="AB47" s="815"/>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816"/>
      <c r="BX47" s="816"/>
      <c r="BY47" s="816"/>
      <c r="BZ47" s="816"/>
      <c r="CA47" s="816"/>
      <c r="CB47" s="816"/>
      <c r="CC47" s="816"/>
      <c r="CD47" s="816"/>
      <c r="CE47" s="816"/>
      <c r="CF47" s="816"/>
      <c r="CG47" s="816"/>
      <c r="CH47" s="816"/>
      <c r="CI47" s="816"/>
      <c r="CJ47" s="816"/>
      <c r="CK47" s="816"/>
      <c r="CL47" s="816"/>
    </row>
    <row r="48" spans="1:90" s="78" customFormat="1" ht="26.25" customHeight="1" x14ac:dyDescent="0.2">
      <c r="A48" s="76"/>
      <c r="B48" s="909"/>
      <c r="C48" s="907"/>
      <c r="D48" s="491" t="s">
        <v>577</v>
      </c>
      <c r="E48" s="830"/>
      <c r="F48" s="404"/>
      <c r="G48" s="404"/>
      <c r="H48" s="111">
        <v>0</v>
      </c>
      <c r="I48" s="111">
        <f t="shared" si="4"/>
        <v>0</v>
      </c>
      <c r="J48" s="867"/>
      <c r="K48" s="439"/>
      <c r="L48" s="855" t="b">
        <v>0</v>
      </c>
      <c r="M48" s="808">
        <f t="shared" si="3"/>
        <v>0</v>
      </c>
      <c r="N48" s="850"/>
      <c r="O48" s="850"/>
      <c r="P48" s="850"/>
      <c r="Q48" s="850"/>
      <c r="R48" s="850"/>
      <c r="S48" s="850"/>
      <c r="T48" s="850"/>
      <c r="U48" s="850"/>
      <c r="V48" s="850"/>
      <c r="W48" s="815"/>
      <c r="X48" s="815"/>
      <c r="Y48" s="815"/>
      <c r="Z48" s="815"/>
      <c r="AA48" s="815"/>
      <c r="AB48" s="815"/>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816"/>
      <c r="BX48" s="816"/>
      <c r="BY48" s="816"/>
      <c r="BZ48" s="816"/>
      <c r="CA48" s="816"/>
      <c r="CB48" s="816"/>
      <c r="CC48" s="816"/>
      <c r="CD48" s="816"/>
      <c r="CE48" s="816"/>
      <c r="CF48" s="816"/>
      <c r="CG48" s="816"/>
      <c r="CH48" s="816"/>
      <c r="CI48" s="816"/>
      <c r="CJ48" s="816"/>
      <c r="CK48" s="816"/>
      <c r="CL48" s="816"/>
    </row>
    <row r="49" spans="1:90" s="78" customFormat="1" ht="51" x14ac:dyDescent="0.2">
      <c r="A49" s="76"/>
      <c r="B49" s="296" t="s">
        <v>357</v>
      </c>
      <c r="C49" s="75" t="s">
        <v>1179</v>
      </c>
      <c r="D49" s="902" t="s">
        <v>571</v>
      </c>
      <c r="E49" s="903"/>
      <c r="F49" s="404"/>
      <c r="G49" s="404"/>
      <c r="H49" s="111">
        <v>2</v>
      </c>
      <c r="I49" s="111">
        <f>VLOOKUP(D49,'Anhang Teil 3'!C88:D93,2,)</f>
        <v>0</v>
      </c>
      <c r="J49" s="867"/>
      <c r="K49" s="439" t="s">
        <v>1192</v>
      </c>
      <c r="L49" s="855"/>
      <c r="M49" s="850"/>
      <c r="N49" s="850"/>
      <c r="O49" s="850"/>
      <c r="P49" s="850"/>
      <c r="Q49" s="850"/>
      <c r="R49" s="850"/>
      <c r="S49" s="850"/>
      <c r="T49" s="850"/>
      <c r="U49" s="850"/>
      <c r="V49" s="850"/>
      <c r="W49" s="815"/>
      <c r="X49" s="815"/>
      <c r="Y49" s="815"/>
      <c r="Z49" s="815"/>
      <c r="AA49" s="815"/>
      <c r="AB49" s="815"/>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816"/>
      <c r="BX49" s="816"/>
      <c r="BY49" s="816"/>
      <c r="BZ49" s="816"/>
      <c r="CA49" s="816"/>
      <c r="CB49" s="816"/>
      <c r="CC49" s="816"/>
      <c r="CD49" s="816"/>
      <c r="CE49" s="816"/>
      <c r="CF49" s="816"/>
      <c r="CG49" s="816"/>
      <c r="CH49" s="816"/>
      <c r="CI49" s="816"/>
      <c r="CJ49" s="816"/>
      <c r="CK49" s="816"/>
      <c r="CL49" s="816"/>
    </row>
    <row r="50" spans="1:90" s="78" customFormat="1" ht="38.25" x14ac:dyDescent="0.2">
      <c r="A50" s="76"/>
      <c r="B50" s="296" t="s">
        <v>371</v>
      </c>
      <c r="C50" s="253" t="s">
        <v>1180</v>
      </c>
      <c r="D50" s="902" t="s">
        <v>571</v>
      </c>
      <c r="E50" s="903"/>
      <c r="F50" s="404"/>
      <c r="G50" s="404"/>
      <c r="H50" s="111">
        <v>4</v>
      </c>
      <c r="I50" s="111">
        <f>VLOOKUP(D50,'Anhang Teil 3'!C94:D100,2,)</f>
        <v>0</v>
      </c>
      <c r="J50" s="867"/>
      <c r="K50" s="439" t="s">
        <v>1193</v>
      </c>
      <c r="L50" s="855"/>
      <c r="M50" s="850"/>
      <c r="N50" s="850"/>
      <c r="O50" s="850"/>
      <c r="P50" s="850"/>
      <c r="Q50" s="850"/>
      <c r="R50" s="850"/>
      <c r="S50" s="850"/>
      <c r="T50" s="850"/>
      <c r="U50" s="850"/>
      <c r="V50" s="850"/>
      <c r="W50" s="815"/>
      <c r="X50" s="815"/>
      <c r="Y50" s="815"/>
      <c r="Z50" s="815"/>
      <c r="AA50" s="815"/>
      <c r="AB50" s="815"/>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816"/>
      <c r="BX50" s="816"/>
      <c r="BY50" s="816"/>
      <c r="BZ50" s="816"/>
      <c r="CA50" s="816"/>
      <c r="CB50" s="816"/>
      <c r="CC50" s="816"/>
      <c r="CD50" s="816"/>
      <c r="CE50" s="816"/>
      <c r="CF50" s="816"/>
      <c r="CG50" s="816"/>
      <c r="CH50" s="816"/>
      <c r="CI50" s="816"/>
      <c r="CJ50" s="816"/>
      <c r="CK50" s="816"/>
      <c r="CL50" s="816"/>
    </row>
    <row r="51" spans="1:90" s="78" customFormat="1" ht="38.25" x14ac:dyDescent="0.2">
      <c r="A51" s="76"/>
      <c r="B51" s="294" t="s">
        <v>372</v>
      </c>
      <c r="C51" s="81" t="s">
        <v>1677</v>
      </c>
      <c r="D51" s="902" t="s">
        <v>571</v>
      </c>
      <c r="E51" s="903"/>
      <c r="F51" s="404"/>
      <c r="G51" s="404"/>
      <c r="H51" s="111">
        <v>4</v>
      </c>
      <c r="I51" s="111">
        <f>VLOOKUP(D51,'Anhang Teil 3'!C101:D107,2,)</f>
        <v>0</v>
      </c>
      <c r="J51" s="867"/>
      <c r="K51" s="439" t="s">
        <v>1193</v>
      </c>
      <c r="L51" s="855"/>
      <c r="M51" s="850"/>
      <c r="N51" s="850"/>
      <c r="O51" s="850"/>
      <c r="P51" s="850"/>
      <c r="Q51" s="850"/>
      <c r="R51" s="850"/>
      <c r="S51" s="850"/>
      <c r="T51" s="850"/>
      <c r="U51" s="850"/>
      <c r="V51" s="850"/>
      <c r="W51" s="815"/>
      <c r="X51" s="815"/>
      <c r="Y51" s="815"/>
      <c r="Z51" s="815"/>
      <c r="AA51" s="815"/>
      <c r="AB51" s="815"/>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816"/>
      <c r="BX51" s="816"/>
      <c r="BY51" s="816"/>
      <c r="BZ51" s="816"/>
      <c r="CA51" s="816"/>
      <c r="CB51" s="816"/>
      <c r="CC51" s="816"/>
      <c r="CD51" s="816"/>
      <c r="CE51" s="816"/>
      <c r="CF51" s="816"/>
      <c r="CG51" s="816"/>
      <c r="CH51" s="816"/>
      <c r="CI51" s="816"/>
      <c r="CJ51" s="816"/>
      <c r="CK51" s="816"/>
      <c r="CL51" s="816"/>
    </row>
    <row r="52" spans="1:90" s="78" customFormat="1" ht="90" thickBot="1" x14ac:dyDescent="0.25">
      <c r="A52" s="76"/>
      <c r="B52" s="912" t="s">
        <v>392</v>
      </c>
      <c r="C52" s="63" t="s">
        <v>1181</v>
      </c>
      <c r="D52" s="832" t="s">
        <v>1190</v>
      </c>
      <c r="E52" s="833"/>
      <c r="F52" s="504"/>
      <c r="G52" s="505"/>
      <c r="H52" s="125"/>
      <c r="I52" s="126"/>
      <c r="J52" s="867"/>
      <c r="K52" s="442" t="s">
        <v>1194</v>
      </c>
      <c r="L52" s="857"/>
      <c r="M52" s="850"/>
      <c r="N52" s="850"/>
      <c r="O52" s="850"/>
      <c r="P52" s="850"/>
      <c r="Q52" s="850"/>
      <c r="R52" s="850"/>
      <c r="S52" s="850"/>
      <c r="T52" s="850"/>
      <c r="U52" s="850"/>
      <c r="V52" s="850"/>
      <c r="W52" s="815"/>
      <c r="X52" s="815"/>
      <c r="Y52" s="815"/>
      <c r="Z52" s="815"/>
      <c r="AA52" s="815"/>
      <c r="AB52" s="815"/>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816"/>
      <c r="BX52" s="816"/>
      <c r="BY52" s="816"/>
      <c r="BZ52" s="816"/>
      <c r="CA52" s="816"/>
      <c r="CB52" s="816"/>
      <c r="CC52" s="816"/>
      <c r="CD52" s="816"/>
      <c r="CE52" s="816"/>
      <c r="CF52" s="816"/>
      <c r="CG52" s="816"/>
      <c r="CH52" s="816"/>
      <c r="CI52" s="816"/>
      <c r="CJ52" s="816"/>
      <c r="CK52" s="816"/>
      <c r="CL52" s="816"/>
    </row>
    <row r="53" spans="1:90" s="78" customFormat="1" ht="13.5" thickBot="1" x14ac:dyDescent="0.25">
      <c r="A53" s="76"/>
      <c r="B53" s="913"/>
      <c r="C53" s="63" t="s">
        <v>1182</v>
      </c>
      <c r="D53" s="531"/>
      <c r="E53" s="532"/>
      <c r="F53" s="404"/>
      <c r="G53" s="404"/>
      <c r="H53" s="246">
        <v>4</v>
      </c>
      <c r="I53" s="246">
        <f>IF(D53="",0,H53)</f>
        <v>0</v>
      </c>
      <c r="J53" s="867"/>
      <c r="K53" s="475"/>
      <c r="L53" s="858"/>
      <c r="M53" s="850"/>
      <c r="N53" s="850"/>
      <c r="O53" s="850"/>
      <c r="P53" s="850"/>
      <c r="Q53" s="850"/>
      <c r="R53" s="850"/>
      <c r="S53" s="850"/>
      <c r="T53" s="850"/>
      <c r="U53" s="850"/>
      <c r="V53" s="850"/>
      <c r="W53" s="815"/>
      <c r="X53" s="815"/>
      <c r="Y53" s="815"/>
      <c r="Z53" s="815"/>
      <c r="AA53" s="815"/>
      <c r="AB53" s="815"/>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816"/>
      <c r="BX53" s="816"/>
      <c r="BY53" s="816"/>
      <c r="BZ53" s="816"/>
      <c r="CA53" s="816"/>
      <c r="CB53" s="816"/>
      <c r="CC53" s="816"/>
      <c r="CD53" s="816"/>
      <c r="CE53" s="816"/>
      <c r="CF53" s="816"/>
      <c r="CG53" s="816"/>
      <c r="CH53" s="816"/>
      <c r="CI53" s="816"/>
      <c r="CJ53" s="816"/>
      <c r="CK53" s="816"/>
      <c r="CL53" s="816"/>
    </row>
    <row r="54" spans="1:90" s="78" customFormat="1" ht="26.25" thickBot="1" x14ac:dyDescent="0.25">
      <c r="A54" s="76"/>
      <c r="B54" s="913"/>
      <c r="C54" s="63" t="s">
        <v>1183</v>
      </c>
      <c r="D54" s="531"/>
      <c r="E54" s="532"/>
      <c r="F54" s="404"/>
      <c r="G54" s="404"/>
      <c r="H54" s="246">
        <v>4</v>
      </c>
      <c r="I54" s="246">
        <f t="shared" ref="I54:I60" si="5">IF(D54="",0,H54)</f>
        <v>0</v>
      </c>
      <c r="J54" s="867"/>
      <c r="K54" s="439"/>
      <c r="L54" s="855"/>
      <c r="M54" s="850"/>
      <c r="N54" s="850"/>
      <c r="O54" s="850"/>
      <c r="P54" s="850"/>
      <c r="Q54" s="850"/>
      <c r="R54" s="850"/>
      <c r="S54" s="850"/>
      <c r="T54" s="850"/>
      <c r="U54" s="850"/>
      <c r="V54" s="850"/>
      <c r="W54" s="815"/>
      <c r="X54" s="815"/>
      <c r="Y54" s="815"/>
      <c r="Z54" s="815"/>
      <c r="AA54" s="815"/>
      <c r="AB54" s="815"/>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816"/>
      <c r="BX54" s="816"/>
      <c r="BY54" s="816"/>
      <c r="BZ54" s="816"/>
      <c r="CA54" s="816"/>
      <c r="CB54" s="816"/>
      <c r="CC54" s="816"/>
      <c r="CD54" s="816"/>
      <c r="CE54" s="816"/>
      <c r="CF54" s="816"/>
      <c r="CG54" s="816"/>
      <c r="CH54" s="816"/>
      <c r="CI54" s="816"/>
      <c r="CJ54" s="816"/>
      <c r="CK54" s="816"/>
      <c r="CL54" s="816"/>
    </row>
    <row r="55" spans="1:90" s="78" customFormat="1" ht="13.5" thickBot="1" x14ac:dyDescent="0.25">
      <c r="A55" s="76"/>
      <c r="B55" s="913"/>
      <c r="C55" s="63" t="s">
        <v>1184</v>
      </c>
      <c r="D55" s="531"/>
      <c r="E55" s="532"/>
      <c r="F55" s="404"/>
      <c r="G55" s="404"/>
      <c r="H55" s="246">
        <v>4</v>
      </c>
      <c r="I55" s="246">
        <f t="shared" si="5"/>
        <v>0</v>
      </c>
      <c r="J55" s="867"/>
      <c r="K55" s="439"/>
      <c r="L55" s="855"/>
      <c r="M55" s="850"/>
      <c r="N55" s="850"/>
      <c r="O55" s="850"/>
      <c r="P55" s="850"/>
      <c r="Q55" s="850"/>
      <c r="R55" s="850"/>
      <c r="S55" s="850"/>
      <c r="T55" s="850"/>
      <c r="U55" s="850"/>
      <c r="V55" s="850"/>
      <c r="W55" s="815"/>
      <c r="X55" s="815"/>
      <c r="Y55" s="815"/>
      <c r="Z55" s="815"/>
      <c r="AA55" s="815"/>
      <c r="AB55" s="815"/>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816"/>
      <c r="BX55" s="816"/>
      <c r="BY55" s="816"/>
      <c r="BZ55" s="816"/>
      <c r="CA55" s="816"/>
      <c r="CB55" s="816"/>
      <c r="CC55" s="816"/>
      <c r="CD55" s="816"/>
      <c r="CE55" s="816"/>
      <c r="CF55" s="816"/>
      <c r="CG55" s="816"/>
      <c r="CH55" s="816"/>
      <c r="CI55" s="816"/>
      <c r="CJ55" s="816"/>
      <c r="CK55" s="816"/>
      <c r="CL55" s="816"/>
    </row>
    <row r="56" spans="1:90" s="78" customFormat="1" ht="13.5" thickBot="1" x14ac:dyDescent="0.25">
      <c r="A56" s="76"/>
      <c r="B56" s="913"/>
      <c r="C56" s="63" t="s">
        <v>1185</v>
      </c>
      <c r="D56" s="531"/>
      <c r="E56" s="532"/>
      <c r="F56" s="404"/>
      <c r="G56" s="404"/>
      <c r="H56" s="246">
        <v>4</v>
      </c>
      <c r="I56" s="246">
        <f t="shared" si="5"/>
        <v>0</v>
      </c>
      <c r="J56" s="867"/>
      <c r="K56" s="439"/>
      <c r="L56" s="855"/>
      <c r="M56" s="850"/>
      <c r="N56" s="850"/>
      <c r="O56" s="850"/>
      <c r="P56" s="850"/>
      <c r="Q56" s="850"/>
      <c r="R56" s="850"/>
      <c r="S56" s="850"/>
      <c r="T56" s="850"/>
      <c r="U56" s="850"/>
      <c r="V56" s="850"/>
      <c r="W56" s="815"/>
      <c r="X56" s="815"/>
      <c r="Y56" s="815"/>
      <c r="Z56" s="815"/>
      <c r="AA56" s="815"/>
      <c r="AB56" s="815"/>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816"/>
      <c r="BX56" s="816"/>
      <c r="BY56" s="816"/>
      <c r="BZ56" s="816"/>
      <c r="CA56" s="816"/>
      <c r="CB56" s="816"/>
      <c r="CC56" s="816"/>
      <c r="CD56" s="816"/>
      <c r="CE56" s="816"/>
      <c r="CF56" s="816"/>
      <c r="CG56" s="816"/>
      <c r="CH56" s="816"/>
      <c r="CI56" s="816"/>
      <c r="CJ56" s="816"/>
      <c r="CK56" s="816"/>
      <c r="CL56" s="816"/>
    </row>
    <row r="57" spans="1:90" s="78" customFormat="1" ht="13.5" thickBot="1" x14ac:dyDescent="0.25">
      <c r="A57" s="76"/>
      <c r="B57" s="913"/>
      <c r="C57" s="63" t="s">
        <v>1186</v>
      </c>
      <c r="D57" s="531"/>
      <c r="E57" s="532"/>
      <c r="F57" s="404"/>
      <c r="G57" s="404"/>
      <c r="H57" s="246">
        <v>4</v>
      </c>
      <c r="I57" s="246">
        <f t="shared" si="5"/>
        <v>0</v>
      </c>
      <c r="J57" s="867"/>
      <c r="K57" s="439"/>
      <c r="L57" s="855"/>
      <c r="M57" s="850"/>
      <c r="N57" s="850"/>
      <c r="O57" s="850"/>
      <c r="P57" s="850"/>
      <c r="Q57" s="850"/>
      <c r="R57" s="850"/>
      <c r="S57" s="850"/>
      <c r="T57" s="850"/>
      <c r="U57" s="850"/>
      <c r="V57" s="850"/>
      <c r="W57" s="815"/>
      <c r="X57" s="815"/>
      <c r="Y57" s="815"/>
      <c r="Z57" s="815"/>
      <c r="AA57" s="815"/>
      <c r="AB57" s="815"/>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816"/>
      <c r="BX57" s="816"/>
      <c r="BY57" s="816"/>
      <c r="BZ57" s="816"/>
      <c r="CA57" s="816"/>
      <c r="CB57" s="816"/>
      <c r="CC57" s="816"/>
      <c r="CD57" s="816"/>
      <c r="CE57" s="816"/>
      <c r="CF57" s="816"/>
      <c r="CG57" s="816"/>
      <c r="CH57" s="816"/>
      <c r="CI57" s="816"/>
      <c r="CJ57" s="816"/>
      <c r="CK57" s="816"/>
      <c r="CL57" s="816"/>
    </row>
    <row r="58" spans="1:90" s="78" customFormat="1" ht="26.25" thickBot="1" x14ac:dyDescent="0.25">
      <c r="A58" s="76"/>
      <c r="B58" s="913"/>
      <c r="C58" s="63" t="s">
        <v>1187</v>
      </c>
      <c r="D58" s="531"/>
      <c r="E58" s="532"/>
      <c r="F58" s="404"/>
      <c r="G58" s="404"/>
      <c r="H58" s="246">
        <v>4</v>
      </c>
      <c r="I58" s="246">
        <f t="shared" si="5"/>
        <v>0</v>
      </c>
      <c r="J58" s="867"/>
      <c r="K58" s="439"/>
      <c r="L58" s="855"/>
      <c r="M58" s="850"/>
      <c r="N58" s="850"/>
      <c r="O58" s="850"/>
      <c r="P58" s="850"/>
      <c r="Q58" s="850"/>
      <c r="R58" s="850"/>
      <c r="S58" s="850"/>
      <c r="T58" s="850"/>
      <c r="U58" s="850"/>
      <c r="V58" s="850"/>
      <c r="W58" s="815"/>
      <c r="X58" s="815"/>
      <c r="Y58" s="815"/>
      <c r="Z58" s="815"/>
      <c r="AA58" s="815"/>
      <c r="AB58" s="815"/>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816"/>
      <c r="BX58" s="816"/>
      <c r="BY58" s="816"/>
      <c r="BZ58" s="816"/>
      <c r="CA58" s="816"/>
      <c r="CB58" s="816"/>
      <c r="CC58" s="816"/>
      <c r="CD58" s="816"/>
      <c r="CE58" s="816"/>
      <c r="CF58" s="816"/>
      <c r="CG58" s="816"/>
      <c r="CH58" s="816"/>
      <c r="CI58" s="816"/>
      <c r="CJ58" s="816"/>
      <c r="CK58" s="816"/>
      <c r="CL58" s="816"/>
    </row>
    <row r="59" spans="1:90" s="78" customFormat="1" ht="26.25" thickBot="1" x14ac:dyDescent="0.25">
      <c r="A59" s="76"/>
      <c r="B59" s="913"/>
      <c r="C59" s="63" t="s">
        <v>1188</v>
      </c>
      <c r="D59" s="531"/>
      <c r="E59" s="532"/>
      <c r="F59" s="404"/>
      <c r="G59" s="404"/>
      <c r="H59" s="246">
        <v>4</v>
      </c>
      <c r="I59" s="246">
        <f t="shared" si="5"/>
        <v>0</v>
      </c>
      <c r="J59" s="867"/>
      <c r="K59" s="439"/>
      <c r="L59" s="855"/>
      <c r="M59" s="850"/>
      <c r="N59" s="850"/>
      <c r="O59" s="850"/>
      <c r="P59" s="850"/>
      <c r="Q59" s="850"/>
      <c r="R59" s="850"/>
      <c r="S59" s="850"/>
      <c r="T59" s="850"/>
      <c r="U59" s="850"/>
      <c r="V59" s="850"/>
      <c r="W59" s="815"/>
      <c r="X59" s="815"/>
      <c r="Y59" s="815"/>
      <c r="Z59" s="815"/>
      <c r="AA59" s="815"/>
      <c r="AB59" s="815"/>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816"/>
      <c r="BX59" s="816"/>
      <c r="BY59" s="816"/>
      <c r="BZ59" s="816"/>
      <c r="CA59" s="816"/>
      <c r="CB59" s="816"/>
      <c r="CC59" s="816"/>
      <c r="CD59" s="816"/>
      <c r="CE59" s="816"/>
      <c r="CF59" s="816"/>
      <c r="CG59" s="816"/>
      <c r="CH59" s="816"/>
      <c r="CI59" s="816"/>
      <c r="CJ59" s="816"/>
      <c r="CK59" s="816"/>
      <c r="CL59" s="816"/>
    </row>
    <row r="60" spans="1:90" s="78" customFormat="1" ht="26.25" thickBot="1" x14ac:dyDescent="0.25">
      <c r="A60" s="76"/>
      <c r="B60" s="914"/>
      <c r="C60" s="63" t="s">
        <v>1189</v>
      </c>
      <c r="D60" s="531"/>
      <c r="E60" s="532"/>
      <c r="F60" s="404"/>
      <c r="G60" s="404"/>
      <c r="H60" s="246">
        <v>4</v>
      </c>
      <c r="I60" s="246">
        <f t="shared" si="5"/>
        <v>0</v>
      </c>
      <c r="J60" s="867"/>
      <c r="K60" s="439"/>
      <c r="L60" s="855"/>
      <c r="M60" s="850"/>
      <c r="N60" s="850"/>
      <c r="O60" s="850"/>
      <c r="P60" s="850"/>
      <c r="Q60" s="850"/>
      <c r="R60" s="850"/>
      <c r="S60" s="850"/>
      <c r="T60" s="850"/>
      <c r="U60" s="850"/>
      <c r="V60" s="850"/>
      <c r="W60" s="815"/>
      <c r="X60" s="815"/>
      <c r="Y60" s="815"/>
      <c r="Z60" s="815"/>
      <c r="AA60" s="815"/>
      <c r="AB60" s="815"/>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816"/>
      <c r="BX60" s="816"/>
      <c r="BY60" s="816"/>
      <c r="BZ60" s="816"/>
      <c r="CA60" s="816"/>
      <c r="CB60" s="816"/>
      <c r="CC60" s="816"/>
      <c r="CD60" s="816"/>
      <c r="CE60" s="816"/>
      <c r="CF60" s="816"/>
      <c r="CG60" s="816"/>
      <c r="CH60" s="816"/>
      <c r="CI60" s="816"/>
      <c r="CJ60" s="816"/>
      <c r="CK60" s="816"/>
      <c r="CL60" s="816"/>
    </row>
    <row r="61" spans="1:90" s="78" customFormat="1" ht="18.75" x14ac:dyDescent="0.2">
      <c r="A61" s="76"/>
      <c r="B61" s="245"/>
      <c r="C61" s="83"/>
      <c r="D61" s="834" t="str">
        <f>IF(SUM(I53:I60)&gt;4,"Bitte berücksichtigen sie: Max. 4 Punkte","")</f>
        <v/>
      </c>
      <c r="E61" s="835"/>
      <c r="F61" s="506"/>
      <c r="G61" s="507"/>
      <c r="H61" s="111"/>
      <c r="I61" s="111">
        <f>IF(SUM(I53:I60)&gt;3,4,0)</f>
        <v>0</v>
      </c>
      <c r="J61" s="867"/>
      <c r="K61" s="439"/>
      <c r="L61" s="855"/>
      <c r="M61" s="850"/>
      <c r="N61" s="850"/>
      <c r="O61" s="850"/>
      <c r="P61" s="850"/>
      <c r="Q61" s="850"/>
      <c r="R61" s="850"/>
      <c r="S61" s="850"/>
      <c r="T61" s="850"/>
      <c r="U61" s="850"/>
      <c r="V61" s="850"/>
      <c r="W61" s="815"/>
      <c r="X61" s="815"/>
      <c r="Y61" s="815"/>
      <c r="Z61" s="815"/>
      <c r="AA61" s="815"/>
      <c r="AB61" s="815"/>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816"/>
      <c r="BX61" s="816"/>
      <c r="BY61" s="816"/>
      <c r="BZ61" s="816"/>
      <c r="CA61" s="816"/>
      <c r="CB61" s="816"/>
      <c r="CC61" s="816"/>
      <c r="CD61" s="816"/>
      <c r="CE61" s="816"/>
      <c r="CF61" s="816"/>
      <c r="CG61" s="816"/>
      <c r="CH61" s="816"/>
      <c r="CI61" s="816"/>
      <c r="CJ61" s="816"/>
      <c r="CK61" s="816"/>
      <c r="CL61" s="816"/>
    </row>
    <row r="62" spans="1:90" s="78" customFormat="1" ht="12.75" x14ac:dyDescent="0.2">
      <c r="A62" s="76"/>
      <c r="B62" s="77"/>
      <c r="C62" s="72"/>
      <c r="D62" s="826"/>
      <c r="E62" s="198"/>
      <c r="F62" s="459"/>
      <c r="G62" s="446" t="s">
        <v>35</v>
      </c>
      <c r="H62" s="111">
        <v>68</v>
      </c>
      <c r="I62" s="111">
        <f>SUM(I35:I51)+I61</f>
        <v>0</v>
      </c>
      <c r="J62" s="198"/>
      <c r="K62" s="473"/>
      <c r="L62" s="815"/>
      <c r="M62" s="850"/>
      <c r="N62" s="850"/>
      <c r="O62" s="850"/>
      <c r="P62" s="850"/>
      <c r="Q62" s="850"/>
      <c r="R62" s="850"/>
      <c r="S62" s="850"/>
      <c r="T62" s="850"/>
      <c r="U62" s="850"/>
      <c r="V62" s="850"/>
      <c r="W62" s="815"/>
      <c r="X62" s="815"/>
      <c r="Y62" s="815"/>
      <c r="Z62" s="815"/>
      <c r="AA62" s="815"/>
      <c r="AB62" s="815"/>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816"/>
      <c r="BX62" s="816"/>
      <c r="BY62" s="816"/>
      <c r="BZ62" s="816"/>
      <c r="CA62" s="816"/>
      <c r="CB62" s="816"/>
      <c r="CC62" s="816"/>
      <c r="CD62" s="816"/>
      <c r="CE62" s="816"/>
      <c r="CF62" s="816"/>
      <c r="CG62" s="816"/>
      <c r="CH62" s="816"/>
      <c r="CI62" s="816"/>
      <c r="CJ62" s="816"/>
      <c r="CK62" s="816"/>
      <c r="CL62" s="816"/>
    </row>
    <row r="63" spans="1:90" s="78" customFormat="1" ht="12.75" x14ac:dyDescent="0.2">
      <c r="A63" s="76"/>
      <c r="B63" s="77"/>
      <c r="C63" s="72"/>
      <c r="D63" s="826"/>
      <c r="E63" s="198"/>
      <c r="F63" s="459"/>
      <c r="G63" s="459"/>
      <c r="H63" s="119"/>
      <c r="I63" s="119"/>
      <c r="J63" s="198"/>
      <c r="K63" s="473"/>
      <c r="L63" s="815"/>
      <c r="M63" s="850"/>
      <c r="N63" s="850"/>
      <c r="O63" s="850"/>
      <c r="P63" s="850"/>
      <c r="Q63" s="850"/>
      <c r="R63" s="850"/>
      <c r="S63" s="850"/>
      <c r="T63" s="850"/>
      <c r="U63" s="850"/>
      <c r="V63" s="850"/>
      <c r="W63" s="815"/>
      <c r="X63" s="815"/>
      <c r="Y63" s="815"/>
      <c r="Z63" s="815"/>
      <c r="AA63" s="815"/>
      <c r="AB63" s="815"/>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816"/>
      <c r="BX63" s="816"/>
      <c r="BY63" s="816"/>
      <c r="BZ63" s="816"/>
      <c r="CA63" s="816"/>
      <c r="CB63" s="816"/>
      <c r="CC63" s="816"/>
      <c r="CD63" s="816"/>
      <c r="CE63" s="816"/>
      <c r="CF63" s="816"/>
      <c r="CG63" s="816"/>
      <c r="CH63" s="816"/>
      <c r="CI63" s="816"/>
      <c r="CJ63" s="816"/>
      <c r="CK63" s="816"/>
      <c r="CL63" s="816"/>
    </row>
    <row r="64" spans="1:90" s="78" customFormat="1" ht="12.75" x14ac:dyDescent="0.2">
      <c r="A64" s="76"/>
      <c r="B64" s="76"/>
      <c r="C64" s="76"/>
      <c r="D64" s="799"/>
      <c r="E64" s="198"/>
      <c r="F64" s="459"/>
      <c r="G64" s="459"/>
      <c r="H64" s="119"/>
      <c r="I64" s="119"/>
      <c r="J64" s="198"/>
      <c r="K64" s="473"/>
      <c r="L64" s="815"/>
      <c r="M64" s="850"/>
      <c r="N64" s="850"/>
      <c r="O64" s="850"/>
      <c r="P64" s="850"/>
      <c r="Q64" s="850"/>
      <c r="R64" s="850"/>
      <c r="S64" s="850"/>
      <c r="T64" s="850"/>
      <c r="U64" s="850"/>
      <c r="V64" s="850"/>
      <c r="W64" s="815"/>
      <c r="X64" s="815"/>
      <c r="Y64" s="815"/>
      <c r="Z64" s="815"/>
      <c r="AA64" s="815"/>
      <c r="AB64" s="815"/>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816"/>
      <c r="BX64" s="816"/>
      <c r="BY64" s="816"/>
      <c r="BZ64" s="816"/>
      <c r="CA64" s="816"/>
      <c r="CB64" s="816"/>
      <c r="CC64" s="816"/>
      <c r="CD64" s="816"/>
      <c r="CE64" s="816"/>
      <c r="CF64" s="816"/>
      <c r="CG64" s="816"/>
      <c r="CH64" s="816"/>
      <c r="CI64" s="816"/>
      <c r="CJ64" s="816"/>
      <c r="CK64" s="816"/>
      <c r="CL64" s="816"/>
    </row>
    <row r="65" spans="1:90" s="449" customFormat="1" ht="40.5" customHeight="1" x14ac:dyDescent="0.25">
      <c r="A65" s="454"/>
      <c r="B65" s="448" t="s">
        <v>614</v>
      </c>
      <c r="C65" s="247"/>
      <c r="D65" s="827"/>
      <c r="E65" s="827"/>
      <c r="F65" s="247"/>
      <c r="G65" s="247"/>
      <c r="H65" s="247"/>
      <c r="I65" s="454"/>
      <c r="J65" s="799"/>
      <c r="K65" s="196"/>
      <c r="L65" s="820"/>
      <c r="M65" s="849"/>
      <c r="N65" s="849"/>
      <c r="O65" s="849"/>
      <c r="P65" s="849"/>
      <c r="Q65" s="849"/>
      <c r="R65" s="849"/>
      <c r="S65" s="849"/>
      <c r="T65" s="849"/>
      <c r="U65" s="849"/>
      <c r="V65" s="849"/>
      <c r="W65" s="820"/>
      <c r="X65" s="820"/>
      <c r="Y65" s="820"/>
      <c r="Z65" s="820"/>
      <c r="AA65" s="820"/>
      <c r="AB65" s="820"/>
      <c r="AC65" s="799"/>
      <c r="AD65" s="799"/>
      <c r="AE65" s="799"/>
      <c r="AF65" s="799"/>
      <c r="AG65" s="799"/>
      <c r="AH65" s="799"/>
      <c r="AI65" s="799"/>
      <c r="AJ65" s="799"/>
      <c r="AK65" s="799"/>
      <c r="AL65" s="799"/>
      <c r="AM65" s="799"/>
      <c r="AN65" s="799"/>
      <c r="AO65" s="799"/>
      <c r="AP65" s="799"/>
      <c r="AQ65" s="799"/>
      <c r="AR65" s="799"/>
      <c r="AS65" s="799"/>
      <c r="AT65" s="799"/>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821"/>
      <c r="BX65" s="821"/>
      <c r="BY65" s="821"/>
      <c r="BZ65" s="821"/>
      <c r="CA65" s="821"/>
      <c r="CB65" s="821"/>
      <c r="CC65" s="821"/>
      <c r="CD65" s="821"/>
      <c r="CE65" s="821"/>
      <c r="CF65" s="821"/>
      <c r="CG65" s="821"/>
      <c r="CH65" s="821"/>
      <c r="CI65" s="821"/>
      <c r="CJ65" s="821"/>
      <c r="CK65" s="821"/>
      <c r="CL65" s="821"/>
    </row>
    <row r="66" spans="1:90" s="449" customFormat="1" ht="40.5" customHeight="1" x14ac:dyDescent="0.25">
      <c r="A66" s="822"/>
      <c r="B66" s="448" t="s">
        <v>552</v>
      </c>
      <c r="C66" s="448" t="s">
        <v>553</v>
      </c>
      <c r="D66" s="898" t="s">
        <v>554</v>
      </c>
      <c r="E66" s="899"/>
      <c r="F66" s="529" t="s">
        <v>555</v>
      </c>
      <c r="G66" s="529" t="s">
        <v>556</v>
      </c>
      <c r="H66" s="797" t="s">
        <v>416</v>
      </c>
      <c r="I66" s="797" t="s">
        <v>420</v>
      </c>
      <c r="J66" s="529" t="s">
        <v>557</v>
      </c>
      <c r="K66" s="448" t="s">
        <v>422</v>
      </c>
      <c r="L66" s="820"/>
      <c r="M66" s="849"/>
      <c r="N66" s="849"/>
      <c r="O66" s="849"/>
      <c r="P66" s="849"/>
      <c r="Q66" s="849"/>
      <c r="R66" s="849"/>
      <c r="S66" s="849"/>
      <c r="T66" s="849"/>
      <c r="U66" s="849"/>
      <c r="V66" s="849"/>
      <c r="W66" s="820"/>
      <c r="X66" s="820"/>
      <c r="Y66" s="820"/>
      <c r="Z66" s="820"/>
      <c r="AA66" s="820"/>
      <c r="AB66" s="820"/>
      <c r="AC66" s="799"/>
      <c r="AD66" s="799"/>
      <c r="AE66" s="799"/>
      <c r="AF66" s="799"/>
      <c r="AG66" s="799"/>
      <c r="AH66" s="799"/>
      <c r="AI66" s="799"/>
      <c r="AJ66" s="799"/>
      <c r="AK66" s="799"/>
      <c r="AL66" s="799"/>
      <c r="AM66" s="799"/>
      <c r="AN66" s="799"/>
      <c r="AO66" s="799"/>
      <c r="AP66" s="799"/>
      <c r="AQ66" s="799"/>
      <c r="AR66" s="799"/>
      <c r="AS66" s="799"/>
      <c r="AT66" s="799"/>
      <c r="AU66" s="799"/>
      <c r="AV66" s="799"/>
      <c r="AW66" s="799"/>
      <c r="AX66" s="799"/>
      <c r="AY66" s="799"/>
      <c r="AZ66" s="799"/>
      <c r="BA66" s="799"/>
      <c r="BB66" s="799"/>
      <c r="BC66" s="799"/>
      <c r="BD66" s="799"/>
      <c r="BE66" s="799"/>
      <c r="BF66" s="799"/>
      <c r="BG66" s="799"/>
      <c r="BH66" s="799"/>
      <c r="BI66" s="799"/>
      <c r="BJ66" s="799"/>
      <c r="BK66" s="799"/>
      <c r="BL66" s="799"/>
      <c r="BM66" s="799"/>
      <c r="BN66" s="799"/>
      <c r="BO66" s="799"/>
      <c r="BP66" s="799"/>
      <c r="BQ66" s="799"/>
      <c r="BR66" s="799"/>
      <c r="BS66" s="799"/>
      <c r="BT66" s="799"/>
      <c r="BU66" s="799"/>
      <c r="BV66" s="799"/>
      <c r="BW66" s="821"/>
      <c r="BX66" s="821"/>
      <c r="BY66" s="821"/>
      <c r="BZ66" s="821"/>
      <c r="CA66" s="821"/>
      <c r="CB66" s="821"/>
      <c r="CC66" s="821"/>
      <c r="CD66" s="821"/>
      <c r="CE66" s="821"/>
      <c r="CF66" s="821"/>
      <c r="CG66" s="821"/>
      <c r="CH66" s="821"/>
      <c r="CI66" s="821"/>
      <c r="CJ66" s="821"/>
      <c r="CK66" s="821"/>
      <c r="CL66" s="821"/>
    </row>
    <row r="67" spans="1:90" s="78" customFormat="1" ht="102" x14ac:dyDescent="0.2">
      <c r="A67" s="76"/>
      <c r="B67" s="80" t="s">
        <v>130</v>
      </c>
      <c r="C67" s="75" t="s">
        <v>1200</v>
      </c>
      <c r="D67" s="902" t="s">
        <v>571</v>
      </c>
      <c r="E67" s="903"/>
      <c r="F67" s="404"/>
      <c r="G67" s="404"/>
      <c r="H67" s="111">
        <v>4</v>
      </c>
      <c r="I67" s="111">
        <f>VLOOKUP(D67,'Anhang Teil 3'!C118:D124,2,)</f>
        <v>0</v>
      </c>
      <c r="J67" s="867"/>
      <c r="K67" s="439" t="s">
        <v>1224</v>
      </c>
      <c r="L67" s="815"/>
      <c r="M67" s="850"/>
      <c r="N67" s="850"/>
      <c r="O67" s="850"/>
      <c r="P67" s="850"/>
      <c r="Q67" s="850"/>
      <c r="R67" s="850"/>
      <c r="S67" s="850"/>
      <c r="T67" s="850"/>
      <c r="U67" s="850"/>
      <c r="V67" s="850"/>
      <c r="W67" s="815"/>
      <c r="X67" s="815"/>
      <c r="Y67" s="815"/>
      <c r="Z67" s="815"/>
      <c r="AA67" s="815"/>
      <c r="AB67" s="815"/>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816"/>
      <c r="BX67" s="816"/>
      <c r="BY67" s="816"/>
      <c r="BZ67" s="816"/>
      <c r="CA67" s="816"/>
      <c r="CB67" s="816"/>
      <c r="CC67" s="816"/>
      <c r="CD67" s="816"/>
      <c r="CE67" s="816"/>
      <c r="CF67" s="816"/>
      <c r="CG67" s="816"/>
      <c r="CH67" s="816"/>
      <c r="CI67" s="816"/>
      <c r="CJ67" s="816"/>
      <c r="CK67" s="816"/>
      <c r="CL67" s="816"/>
    </row>
    <row r="68" spans="1:90" s="78" customFormat="1" ht="25.5" x14ac:dyDescent="0.2">
      <c r="A68" s="76"/>
      <c r="B68" s="890" t="s">
        <v>131</v>
      </c>
      <c r="C68" s="910" t="s">
        <v>1201</v>
      </c>
      <c r="D68" s="491" t="s">
        <v>1874</v>
      </c>
      <c r="E68" s="830"/>
      <c r="F68" s="404"/>
      <c r="G68" s="404"/>
      <c r="H68" s="111">
        <v>1</v>
      </c>
      <c r="I68" s="111">
        <f>M68</f>
        <v>0</v>
      </c>
      <c r="J68" s="867"/>
      <c r="K68" s="439" t="s">
        <v>1716</v>
      </c>
      <c r="L68" s="815" t="b">
        <v>0</v>
      </c>
      <c r="M68" s="808">
        <f>IF(L68=TRUE,H68,0)</f>
        <v>0</v>
      </c>
      <c r="N68" s="850"/>
      <c r="O68" s="850"/>
      <c r="P68" s="850"/>
      <c r="Q68" s="850"/>
      <c r="R68" s="850"/>
      <c r="S68" s="850"/>
      <c r="T68" s="850"/>
      <c r="U68" s="850"/>
      <c r="V68" s="850"/>
      <c r="W68" s="815"/>
      <c r="X68" s="815"/>
      <c r="Y68" s="815"/>
      <c r="Z68" s="815"/>
      <c r="AA68" s="815"/>
      <c r="AB68" s="815"/>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816"/>
      <c r="BX68" s="816"/>
      <c r="BY68" s="816"/>
      <c r="BZ68" s="816"/>
      <c r="CA68" s="816"/>
      <c r="CB68" s="816"/>
      <c r="CC68" s="816"/>
      <c r="CD68" s="816"/>
      <c r="CE68" s="816"/>
      <c r="CF68" s="816"/>
      <c r="CG68" s="816"/>
      <c r="CH68" s="816"/>
      <c r="CI68" s="816"/>
      <c r="CJ68" s="816"/>
      <c r="CK68" s="816"/>
      <c r="CL68" s="816"/>
    </row>
    <row r="69" spans="1:90" s="78" customFormat="1" ht="51" x14ac:dyDescent="0.2">
      <c r="A69" s="76"/>
      <c r="B69" s="891"/>
      <c r="C69" s="911"/>
      <c r="D69" s="491" t="s">
        <v>1202</v>
      </c>
      <c r="E69" s="830"/>
      <c r="F69" s="404"/>
      <c r="G69" s="404"/>
      <c r="H69" s="111">
        <v>1</v>
      </c>
      <c r="I69" s="111">
        <f>M69</f>
        <v>0</v>
      </c>
      <c r="J69" s="867"/>
      <c r="K69" s="439" t="s">
        <v>1717</v>
      </c>
      <c r="L69" s="815" t="b">
        <v>0</v>
      </c>
      <c r="M69" s="808">
        <f>IF(L69=TRUE,H69,0)</f>
        <v>0</v>
      </c>
      <c r="N69" s="850"/>
      <c r="O69" s="850"/>
      <c r="P69" s="850"/>
      <c r="Q69" s="850"/>
      <c r="R69" s="850"/>
      <c r="S69" s="850"/>
      <c r="T69" s="850"/>
      <c r="U69" s="850"/>
      <c r="V69" s="850"/>
      <c r="W69" s="815"/>
      <c r="X69" s="815"/>
      <c r="Y69" s="815"/>
      <c r="Z69" s="815"/>
      <c r="AA69" s="815"/>
      <c r="AB69" s="815"/>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816"/>
      <c r="BX69" s="816"/>
      <c r="BY69" s="816"/>
      <c r="BZ69" s="816"/>
      <c r="CA69" s="816"/>
      <c r="CB69" s="816"/>
      <c r="CC69" s="816"/>
      <c r="CD69" s="816"/>
      <c r="CE69" s="816"/>
      <c r="CF69" s="816"/>
      <c r="CG69" s="816"/>
      <c r="CH69" s="816"/>
      <c r="CI69" s="816"/>
      <c r="CJ69" s="816"/>
      <c r="CK69" s="816"/>
      <c r="CL69" s="816"/>
    </row>
    <row r="70" spans="1:90" s="78" customFormat="1" ht="16.5" customHeight="1" x14ac:dyDescent="0.2">
      <c r="A70" s="76"/>
      <c r="B70" s="891"/>
      <c r="C70" s="911"/>
      <c r="D70" s="491" t="s">
        <v>1203</v>
      </c>
      <c r="E70" s="830"/>
      <c r="F70" s="404"/>
      <c r="G70" s="404"/>
      <c r="H70" s="111">
        <v>1</v>
      </c>
      <c r="I70" s="111">
        <f t="shared" ref="I70:I72" si="6">M70</f>
        <v>0</v>
      </c>
      <c r="J70" s="867"/>
      <c r="K70" s="439" t="s">
        <v>1718</v>
      </c>
      <c r="L70" s="815" t="b">
        <v>0</v>
      </c>
      <c r="M70" s="808">
        <f>IF(L70=TRUE,H70,0)</f>
        <v>0</v>
      </c>
      <c r="N70" s="850"/>
      <c r="O70" s="850"/>
      <c r="P70" s="850"/>
      <c r="Q70" s="850"/>
      <c r="R70" s="850"/>
      <c r="S70" s="850"/>
      <c r="T70" s="850"/>
      <c r="U70" s="850"/>
      <c r="V70" s="850"/>
      <c r="W70" s="815"/>
      <c r="X70" s="815"/>
      <c r="Y70" s="815"/>
      <c r="Z70" s="815"/>
      <c r="AA70" s="815"/>
      <c r="AB70" s="815"/>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816"/>
      <c r="BX70" s="816"/>
      <c r="BY70" s="816"/>
      <c r="BZ70" s="816"/>
      <c r="CA70" s="816"/>
      <c r="CB70" s="816"/>
      <c r="CC70" s="816"/>
      <c r="CD70" s="816"/>
      <c r="CE70" s="816"/>
      <c r="CF70" s="816"/>
      <c r="CG70" s="816"/>
      <c r="CH70" s="816"/>
      <c r="CI70" s="816"/>
      <c r="CJ70" s="816"/>
      <c r="CK70" s="816"/>
      <c r="CL70" s="816"/>
    </row>
    <row r="71" spans="1:90" s="78" customFormat="1" ht="89.25" x14ac:dyDescent="0.2">
      <c r="A71" s="76"/>
      <c r="B71" s="891"/>
      <c r="C71" s="911"/>
      <c r="D71" s="491" t="s">
        <v>1204</v>
      </c>
      <c r="E71" s="830"/>
      <c r="F71" s="404"/>
      <c r="G71" s="404"/>
      <c r="H71" s="111">
        <v>1</v>
      </c>
      <c r="I71" s="111">
        <f t="shared" si="6"/>
        <v>0</v>
      </c>
      <c r="J71" s="867"/>
      <c r="K71" s="439" t="s">
        <v>1719</v>
      </c>
      <c r="L71" s="815" t="b">
        <v>0</v>
      </c>
      <c r="M71" s="808">
        <f>IF(L71=TRUE,H71,0)</f>
        <v>0</v>
      </c>
      <c r="N71" s="850"/>
      <c r="O71" s="850"/>
      <c r="P71" s="850"/>
      <c r="Q71" s="850"/>
      <c r="R71" s="850"/>
      <c r="S71" s="850"/>
      <c r="T71" s="850"/>
      <c r="U71" s="850"/>
      <c r="V71" s="850"/>
      <c r="W71" s="815"/>
      <c r="X71" s="815"/>
      <c r="Y71" s="815"/>
      <c r="Z71" s="815"/>
      <c r="AA71" s="815"/>
      <c r="AB71" s="815"/>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816"/>
      <c r="BX71" s="816"/>
      <c r="BY71" s="816"/>
      <c r="BZ71" s="816"/>
      <c r="CA71" s="816"/>
      <c r="CB71" s="816"/>
      <c r="CC71" s="816"/>
      <c r="CD71" s="816"/>
      <c r="CE71" s="816"/>
      <c r="CF71" s="816"/>
      <c r="CG71" s="816"/>
      <c r="CH71" s="816"/>
      <c r="CI71" s="816"/>
      <c r="CJ71" s="816"/>
      <c r="CK71" s="816"/>
      <c r="CL71" s="816"/>
    </row>
    <row r="72" spans="1:90" s="78" customFormat="1" ht="25.5" x14ac:dyDescent="0.2">
      <c r="A72" s="76"/>
      <c r="B72" s="891"/>
      <c r="C72" s="911"/>
      <c r="D72" s="491" t="s">
        <v>1205</v>
      </c>
      <c r="E72" s="830"/>
      <c r="F72" s="404"/>
      <c r="G72" s="404"/>
      <c r="H72" s="111">
        <v>1</v>
      </c>
      <c r="I72" s="111">
        <f t="shared" si="6"/>
        <v>0</v>
      </c>
      <c r="J72" s="867"/>
      <c r="K72" s="439" t="s">
        <v>1720</v>
      </c>
      <c r="L72" s="815" t="b">
        <v>0</v>
      </c>
      <c r="M72" s="808">
        <f>IF(L72=TRUE,H72,0)</f>
        <v>0</v>
      </c>
      <c r="N72" s="850"/>
      <c r="O72" s="850"/>
      <c r="P72" s="850"/>
      <c r="Q72" s="850"/>
      <c r="R72" s="850"/>
      <c r="S72" s="850"/>
      <c r="T72" s="850"/>
      <c r="U72" s="850"/>
      <c r="V72" s="850"/>
      <c r="W72" s="815"/>
      <c r="X72" s="815"/>
      <c r="Y72" s="815"/>
      <c r="Z72" s="815"/>
      <c r="AA72" s="815"/>
      <c r="AB72" s="815"/>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816"/>
      <c r="BX72" s="816"/>
      <c r="BY72" s="816"/>
      <c r="BZ72" s="816"/>
      <c r="CA72" s="816"/>
      <c r="CB72" s="816"/>
      <c r="CC72" s="816"/>
      <c r="CD72" s="816"/>
      <c r="CE72" s="816"/>
      <c r="CF72" s="816"/>
      <c r="CG72" s="816"/>
      <c r="CH72" s="816"/>
      <c r="CI72" s="816"/>
      <c r="CJ72" s="816"/>
      <c r="CK72" s="816"/>
      <c r="CL72" s="816"/>
    </row>
    <row r="73" spans="1:90" s="78" customFormat="1" ht="63.75" x14ac:dyDescent="0.2">
      <c r="A73" s="76"/>
      <c r="B73" s="891"/>
      <c r="C73" s="911"/>
      <c r="D73" s="491" t="s">
        <v>1794</v>
      </c>
      <c r="E73" s="831" t="s">
        <v>1249</v>
      </c>
      <c r="F73" s="404"/>
      <c r="G73" s="404"/>
      <c r="H73" s="111">
        <v>40</v>
      </c>
      <c r="I73" s="111">
        <f>'Teil 3 Anhang Büro'!G55</f>
        <v>0</v>
      </c>
      <c r="J73" s="867"/>
      <c r="K73" s="439" t="s">
        <v>1721</v>
      </c>
      <c r="L73" s="815"/>
      <c r="M73" s="850"/>
      <c r="N73" s="850"/>
      <c r="O73" s="850"/>
      <c r="P73" s="850"/>
      <c r="Q73" s="850"/>
      <c r="R73" s="850"/>
      <c r="S73" s="850"/>
      <c r="T73" s="850"/>
      <c r="U73" s="850"/>
      <c r="V73" s="850"/>
      <c r="W73" s="815"/>
      <c r="X73" s="815"/>
      <c r="Y73" s="815"/>
      <c r="Z73" s="815"/>
      <c r="AA73" s="815"/>
      <c r="AB73" s="815"/>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816"/>
      <c r="BX73" s="816"/>
      <c r="BY73" s="816"/>
      <c r="BZ73" s="816"/>
      <c r="CA73" s="816"/>
      <c r="CB73" s="816"/>
      <c r="CC73" s="816"/>
      <c r="CD73" s="816"/>
      <c r="CE73" s="816"/>
      <c r="CF73" s="816"/>
      <c r="CG73" s="816"/>
      <c r="CH73" s="816"/>
      <c r="CI73" s="816"/>
      <c r="CJ73" s="816"/>
      <c r="CK73" s="816"/>
      <c r="CL73" s="816"/>
    </row>
    <row r="74" spans="1:90" s="78" customFormat="1" ht="38.25" x14ac:dyDescent="0.2">
      <c r="A74" s="76"/>
      <c r="B74" s="891"/>
      <c r="C74" s="911"/>
      <c r="D74" s="491" t="s">
        <v>1206</v>
      </c>
      <c r="E74" s="830"/>
      <c r="F74" s="404"/>
      <c r="G74" s="404"/>
      <c r="H74" s="111">
        <v>1</v>
      </c>
      <c r="I74" s="111">
        <f>M74</f>
        <v>0</v>
      </c>
      <c r="J74" s="867"/>
      <c r="K74" s="439" t="s">
        <v>1722</v>
      </c>
      <c r="L74" s="815" t="b">
        <v>0</v>
      </c>
      <c r="M74" s="808">
        <f t="shared" ref="M74:M81" si="7">IF(L74=TRUE,H74,0)</f>
        <v>0</v>
      </c>
      <c r="N74" s="850"/>
      <c r="O74" s="850"/>
      <c r="P74" s="850"/>
      <c r="Q74" s="850"/>
      <c r="R74" s="850"/>
      <c r="S74" s="850"/>
      <c r="T74" s="850"/>
      <c r="U74" s="850"/>
      <c r="V74" s="850"/>
      <c r="W74" s="815"/>
      <c r="X74" s="815"/>
      <c r="Y74" s="815"/>
      <c r="Z74" s="815"/>
      <c r="AA74" s="815"/>
      <c r="AB74" s="815"/>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816"/>
      <c r="BX74" s="816"/>
      <c r="BY74" s="816"/>
      <c r="BZ74" s="816"/>
      <c r="CA74" s="816"/>
      <c r="CB74" s="816"/>
      <c r="CC74" s="816"/>
      <c r="CD74" s="816"/>
      <c r="CE74" s="816"/>
      <c r="CF74" s="816"/>
      <c r="CG74" s="816"/>
      <c r="CH74" s="816"/>
      <c r="CI74" s="816"/>
      <c r="CJ74" s="816"/>
      <c r="CK74" s="816"/>
      <c r="CL74" s="816"/>
    </row>
    <row r="75" spans="1:90" s="78" customFormat="1" ht="51" x14ac:dyDescent="0.2">
      <c r="A75" s="76"/>
      <c r="B75" s="891"/>
      <c r="C75" s="911"/>
      <c r="D75" s="491" t="s">
        <v>1207</v>
      </c>
      <c r="E75" s="830"/>
      <c r="F75" s="404"/>
      <c r="G75" s="404"/>
      <c r="H75" s="111">
        <v>1</v>
      </c>
      <c r="I75" s="111">
        <f t="shared" ref="I75:I81" si="8">M75</f>
        <v>0</v>
      </c>
      <c r="J75" s="867"/>
      <c r="K75" s="439" t="s">
        <v>1723</v>
      </c>
      <c r="L75" s="815" t="b">
        <v>0</v>
      </c>
      <c r="M75" s="808">
        <f t="shared" si="7"/>
        <v>0</v>
      </c>
      <c r="N75" s="850"/>
      <c r="O75" s="850"/>
      <c r="P75" s="850"/>
      <c r="Q75" s="850"/>
      <c r="R75" s="850"/>
      <c r="S75" s="850"/>
      <c r="T75" s="850"/>
      <c r="U75" s="850"/>
      <c r="V75" s="850"/>
      <c r="W75" s="815"/>
      <c r="X75" s="815"/>
      <c r="Y75" s="815"/>
      <c r="Z75" s="815"/>
      <c r="AA75" s="815"/>
      <c r="AB75" s="815"/>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816"/>
      <c r="BX75" s="816"/>
      <c r="BY75" s="816"/>
      <c r="BZ75" s="816"/>
      <c r="CA75" s="816"/>
      <c r="CB75" s="816"/>
      <c r="CC75" s="816"/>
      <c r="CD75" s="816"/>
      <c r="CE75" s="816"/>
      <c r="CF75" s="816"/>
      <c r="CG75" s="816"/>
      <c r="CH75" s="816"/>
      <c r="CI75" s="816"/>
      <c r="CJ75" s="816"/>
      <c r="CK75" s="816"/>
      <c r="CL75" s="816"/>
    </row>
    <row r="76" spans="1:90" s="78" customFormat="1" ht="51" x14ac:dyDescent="0.2">
      <c r="A76" s="76"/>
      <c r="B76" s="891"/>
      <c r="C76" s="911"/>
      <c r="D76" s="491" t="s">
        <v>1208</v>
      </c>
      <c r="E76" s="830"/>
      <c r="F76" s="404"/>
      <c r="G76" s="404"/>
      <c r="H76" s="111">
        <v>1</v>
      </c>
      <c r="I76" s="111">
        <f t="shared" si="8"/>
        <v>0</v>
      </c>
      <c r="J76" s="867"/>
      <c r="K76" s="439" t="s">
        <v>1724</v>
      </c>
      <c r="L76" s="815" t="b">
        <v>0</v>
      </c>
      <c r="M76" s="808">
        <f t="shared" si="7"/>
        <v>0</v>
      </c>
      <c r="N76" s="850"/>
      <c r="O76" s="850"/>
      <c r="P76" s="850"/>
      <c r="Q76" s="850"/>
      <c r="R76" s="850"/>
      <c r="S76" s="850"/>
      <c r="T76" s="850"/>
      <c r="U76" s="850"/>
      <c r="V76" s="850"/>
      <c r="W76" s="815"/>
      <c r="X76" s="815"/>
      <c r="Y76" s="815"/>
      <c r="Z76" s="815"/>
      <c r="AA76" s="815"/>
      <c r="AB76" s="815"/>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816"/>
      <c r="BX76" s="816"/>
      <c r="BY76" s="816"/>
      <c r="BZ76" s="816"/>
      <c r="CA76" s="816"/>
      <c r="CB76" s="816"/>
      <c r="CC76" s="816"/>
      <c r="CD76" s="816"/>
      <c r="CE76" s="816"/>
      <c r="CF76" s="816"/>
      <c r="CG76" s="816"/>
      <c r="CH76" s="816"/>
      <c r="CI76" s="816"/>
      <c r="CJ76" s="816"/>
      <c r="CK76" s="816"/>
      <c r="CL76" s="816"/>
    </row>
    <row r="77" spans="1:90" s="78" customFormat="1" ht="51" x14ac:dyDescent="0.2">
      <c r="A77" s="76"/>
      <c r="B77" s="891"/>
      <c r="C77" s="911"/>
      <c r="D77" s="491" t="s">
        <v>1209</v>
      </c>
      <c r="E77" s="830"/>
      <c r="F77" s="404"/>
      <c r="G77" s="404"/>
      <c r="H77" s="111">
        <v>1</v>
      </c>
      <c r="I77" s="111">
        <f t="shared" si="8"/>
        <v>0</v>
      </c>
      <c r="J77" s="867"/>
      <c r="K77" s="439" t="s">
        <v>1912</v>
      </c>
      <c r="L77" s="815" t="b">
        <v>0</v>
      </c>
      <c r="M77" s="808">
        <f t="shared" si="7"/>
        <v>0</v>
      </c>
      <c r="N77" s="850"/>
      <c r="O77" s="850"/>
      <c r="P77" s="850"/>
      <c r="Q77" s="850"/>
      <c r="R77" s="850"/>
      <c r="S77" s="850"/>
      <c r="T77" s="850"/>
      <c r="U77" s="850"/>
      <c r="V77" s="850"/>
      <c r="W77" s="815"/>
      <c r="X77" s="815"/>
      <c r="Y77" s="815"/>
      <c r="Z77" s="815"/>
      <c r="AA77" s="815"/>
      <c r="AB77" s="815"/>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816"/>
      <c r="BX77" s="816"/>
      <c r="BY77" s="816"/>
      <c r="BZ77" s="816"/>
      <c r="CA77" s="816"/>
      <c r="CB77" s="816"/>
      <c r="CC77" s="816"/>
      <c r="CD77" s="816"/>
      <c r="CE77" s="816"/>
      <c r="CF77" s="816"/>
      <c r="CG77" s="816"/>
      <c r="CH77" s="816"/>
      <c r="CI77" s="816"/>
      <c r="CJ77" s="816"/>
      <c r="CK77" s="816"/>
      <c r="CL77" s="816"/>
    </row>
    <row r="78" spans="1:90" s="78" customFormat="1" ht="38.25" x14ac:dyDescent="0.2">
      <c r="A78" s="76"/>
      <c r="B78" s="891"/>
      <c r="C78" s="911"/>
      <c r="D78" s="491" t="s">
        <v>1211</v>
      </c>
      <c r="E78" s="830"/>
      <c r="F78" s="404"/>
      <c r="G78" s="404"/>
      <c r="H78" s="111">
        <v>1</v>
      </c>
      <c r="I78" s="111">
        <f t="shared" si="8"/>
        <v>0</v>
      </c>
      <c r="J78" s="867"/>
      <c r="K78" s="439" t="s">
        <v>1718</v>
      </c>
      <c r="L78" s="815" t="b">
        <v>0</v>
      </c>
      <c r="M78" s="808">
        <f t="shared" si="7"/>
        <v>0</v>
      </c>
      <c r="N78" s="850"/>
      <c r="O78" s="850"/>
      <c r="P78" s="850"/>
      <c r="Q78" s="850"/>
      <c r="R78" s="850"/>
      <c r="S78" s="850"/>
      <c r="T78" s="850"/>
      <c r="U78" s="850"/>
      <c r="V78" s="850"/>
      <c r="W78" s="815"/>
      <c r="X78" s="815"/>
      <c r="Y78" s="815"/>
      <c r="Z78" s="815"/>
      <c r="AA78" s="815"/>
      <c r="AB78" s="815"/>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816"/>
      <c r="BX78" s="816"/>
      <c r="BY78" s="816"/>
      <c r="BZ78" s="816"/>
      <c r="CA78" s="816"/>
      <c r="CB78" s="816"/>
      <c r="CC78" s="816"/>
      <c r="CD78" s="816"/>
      <c r="CE78" s="816"/>
      <c r="CF78" s="816"/>
      <c r="CG78" s="816"/>
      <c r="CH78" s="816"/>
      <c r="CI78" s="816"/>
      <c r="CJ78" s="816"/>
      <c r="CK78" s="816"/>
      <c r="CL78" s="816"/>
    </row>
    <row r="79" spans="1:90" s="78" customFormat="1" ht="63.75" x14ac:dyDescent="0.2">
      <c r="A79" s="76"/>
      <c r="B79" s="891"/>
      <c r="C79" s="911"/>
      <c r="D79" s="491" t="s">
        <v>1210</v>
      </c>
      <c r="E79" s="830"/>
      <c r="F79" s="404"/>
      <c r="G79" s="404"/>
      <c r="H79" s="111">
        <v>1</v>
      </c>
      <c r="I79" s="111">
        <f t="shared" si="8"/>
        <v>0</v>
      </c>
      <c r="J79" s="867"/>
      <c r="K79" s="439" t="s">
        <v>1913</v>
      </c>
      <c r="L79" s="815" t="b">
        <v>0</v>
      </c>
      <c r="M79" s="808">
        <f t="shared" si="7"/>
        <v>0</v>
      </c>
      <c r="N79" s="850"/>
      <c r="O79" s="850"/>
      <c r="P79" s="850"/>
      <c r="Q79" s="850"/>
      <c r="R79" s="850"/>
      <c r="S79" s="850"/>
      <c r="T79" s="850"/>
      <c r="U79" s="850"/>
      <c r="V79" s="850"/>
      <c r="W79" s="815"/>
      <c r="X79" s="815"/>
      <c r="Y79" s="815"/>
      <c r="Z79" s="815"/>
      <c r="AA79" s="815"/>
      <c r="AB79" s="815"/>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816"/>
      <c r="BX79" s="816"/>
      <c r="BY79" s="816"/>
      <c r="BZ79" s="816"/>
      <c r="CA79" s="816"/>
      <c r="CB79" s="816"/>
      <c r="CC79" s="816"/>
      <c r="CD79" s="816"/>
      <c r="CE79" s="816"/>
      <c r="CF79" s="816"/>
      <c r="CG79" s="816"/>
      <c r="CH79" s="816"/>
      <c r="CI79" s="816"/>
      <c r="CJ79" s="816"/>
      <c r="CK79" s="816"/>
      <c r="CL79" s="816"/>
    </row>
    <row r="80" spans="1:90" s="78" customFormat="1" ht="51" x14ac:dyDescent="0.2">
      <c r="A80" s="76"/>
      <c r="B80" s="891"/>
      <c r="C80" s="911"/>
      <c r="D80" s="491" t="s">
        <v>1212</v>
      </c>
      <c r="E80" s="830"/>
      <c r="F80" s="404"/>
      <c r="G80" s="404"/>
      <c r="H80" s="111">
        <v>1</v>
      </c>
      <c r="I80" s="111">
        <f t="shared" si="8"/>
        <v>0</v>
      </c>
      <c r="J80" s="867"/>
      <c r="K80" s="439" t="s">
        <v>1913</v>
      </c>
      <c r="L80" s="815" t="b">
        <v>0</v>
      </c>
      <c r="M80" s="808">
        <f t="shared" si="7"/>
        <v>0</v>
      </c>
      <c r="N80" s="850"/>
      <c r="O80" s="850"/>
      <c r="P80" s="850"/>
      <c r="Q80" s="850"/>
      <c r="R80" s="850"/>
      <c r="S80" s="850"/>
      <c r="T80" s="850"/>
      <c r="U80" s="850"/>
      <c r="V80" s="850"/>
      <c r="W80" s="815"/>
      <c r="X80" s="815"/>
      <c r="Y80" s="815"/>
      <c r="Z80" s="815"/>
      <c r="AA80" s="815"/>
      <c r="AB80" s="815"/>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816"/>
      <c r="BX80" s="816"/>
      <c r="BY80" s="816"/>
      <c r="BZ80" s="816"/>
      <c r="CA80" s="816"/>
      <c r="CB80" s="816"/>
      <c r="CC80" s="816"/>
      <c r="CD80" s="816"/>
      <c r="CE80" s="816"/>
      <c r="CF80" s="816"/>
      <c r="CG80" s="816"/>
      <c r="CH80" s="816"/>
      <c r="CI80" s="816"/>
      <c r="CJ80" s="816"/>
      <c r="CK80" s="816"/>
      <c r="CL80" s="816"/>
    </row>
    <row r="81" spans="1:90" s="78" customFormat="1" ht="27" customHeight="1" x14ac:dyDescent="0.2">
      <c r="A81" s="76"/>
      <c r="B81" s="891"/>
      <c r="C81" s="911"/>
      <c r="D81" s="491" t="s">
        <v>577</v>
      </c>
      <c r="E81" s="830"/>
      <c r="F81" s="404"/>
      <c r="G81" s="404"/>
      <c r="H81" s="111">
        <v>0</v>
      </c>
      <c r="I81" s="111">
        <f t="shared" si="8"/>
        <v>0</v>
      </c>
      <c r="J81" s="867"/>
      <c r="K81" s="439"/>
      <c r="L81" s="815" t="b">
        <v>0</v>
      </c>
      <c r="M81" s="808">
        <f t="shared" si="7"/>
        <v>0</v>
      </c>
      <c r="N81" s="850"/>
      <c r="O81" s="850"/>
      <c r="P81" s="850"/>
      <c r="Q81" s="850"/>
      <c r="R81" s="850"/>
      <c r="S81" s="850"/>
      <c r="T81" s="850"/>
      <c r="U81" s="850"/>
      <c r="V81" s="850"/>
      <c r="W81" s="815"/>
      <c r="X81" s="815"/>
      <c r="Y81" s="815"/>
      <c r="Z81" s="815"/>
      <c r="AA81" s="815"/>
      <c r="AB81" s="815"/>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816"/>
      <c r="BX81" s="816"/>
      <c r="BY81" s="816"/>
      <c r="BZ81" s="816"/>
      <c r="CA81" s="816"/>
      <c r="CB81" s="816"/>
      <c r="CC81" s="816"/>
      <c r="CD81" s="816"/>
      <c r="CE81" s="816"/>
      <c r="CF81" s="816"/>
      <c r="CG81" s="816"/>
      <c r="CH81" s="816"/>
      <c r="CI81" s="816"/>
      <c r="CJ81" s="816"/>
      <c r="CK81" s="816"/>
      <c r="CL81" s="816"/>
    </row>
    <row r="82" spans="1:90" s="78" customFormat="1" ht="63.75" x14ac:dyDescent="0.2">
      <c r="A82" s="76"/>
      <c r="B82" s="80" t="s">
        <v>132</v>
      </c>
      <c r="C82" s="75" t="s">
        <v>1213</v>
      </c>
      <c r="D82" s="836" t="s">
        <v>577</v>
      </c>
      <c r="E82" s="837"/>
      <c r="F82" s="404"/>
      <c r="G82" s="404"/>
      <c r="H82" s="111">
        <v>4</v>
      </c>
      <c r="I82" s="111">
        <f>VLOOKUP(D82,'Anhang Teil 3'!C139:D144,2,)</f>
        <v>0</v>
      </c>
      <c r="J82" s="867"/>
      <c r="K82" s="439" t="s">
        <v>1225</v>
      </c>
      <c r="L82" s="815"/>
      <c r="M82" s="850"/>
      <c r="N82" s="850"/>
      <c r="O82" s="850"/>
      <c r="P82" s="850"/>
      <c r="Q82" s="850"/>
      <c r="R82" s="850"/>
      <c r="S82" s="850"/>
      <c r="T82" s="850"/>
      <c r="U82" s="850"/>
      <c r="V82" s="850"/>
      <c r="W82" s="815"/>
      <c r="X82" s="815"/>
      <c r="Y82" s="815"/>
      <c r="Z82" s="815"/>
      <c r="AA82" s="815"/>
      <c r="AB82" s="815"/>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816"/>
      <c r="BX82" s="816"/>
      <c r="BY82" s="816"/>
      <c r="BZ82" s="816"/>
      <c r="CA82" s="816"/>
      <c r="CB82" s="816"/>
      <c r="CC82" s="816"/>
      <c r="CD82" s="816"/>
      <c r="CE82" s="816"/>
      <c r="CF82" s="816"/>
      <c r="CG82" s="816"/>
      <c r="CH82" s="816"/>
      <c r="CI82" s="816"/>
      <c r="CJ82" s="816"/>
      <c r="CK82" s="816"/>
      <c r="CL82" s="816"/>
    </row>
    <row r="83" spans="1:90" s="78" customFormat="1" ht="63.75" x14ac:dyDescent="0.2">
      <c r="A83" s="76"/>
      <c r="B83" s="80" t="s">
        <v>133</v>
      </c>
      <c r="C83" s="75" t="s">
        <v>1214</v>
      </c>
      <c r="D83" s="902" t="s">
        <v>571</v>
      </c>
      <c r="E83" s="903"/>
      <c r="F83" s="404"/>
      <c r="G83" s="404"/>
      <c r="H83" s="111">
        <v>4</v>
      </c>
      <c r="I83" s="111">
        <f>VLOOKUP(D83,'Anhang Teil 3'!C145:D150,2,)</f>
        <v>0</v>
      </c>
      <c r="J83" s="867"/>
      <c r="K83" s="439" t="s">
        <v>1225</v>
      </c>
      <c r="L83" s="815"/>
      <c r="M83" s="850"/>
      <c r="N83" s="850"/>
      <c r="O83" s="850"/>
      <c r="P83" s="850"/>
      <c r="Q83" s="850"/>
      <c r="R83" s="850"/>
      <c r="S83" s="850"/>
      <c r="T83" s="850"/>
      <c r="U83" s="850"/>
      <c r="V83" s="850"/>
      <c r="W83" s="815"/>
      <c r="X83" s="815"/>
      <c r="Y83" s="815"/>
      <c r="Z83" s="815"/>
      <c r="AA83" s="815"/>
      <c r="AB83" s="815"/>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816"/>
      <c r="BX83" s="816"/>
      <c r="BY83" s="816"/>
      <c r="BZ83" s="816"/>
      <c r="CA83" s="816"/>
      <c r="CB83" s="816"/>
      <c r="CC83" s="816"/>
      <c r="CD83" s="816"/>
      <c r="CE83" s="816"/>
      <c r="CF83" s="816"/>
      <c r="CG83" s="816"/>
      <c r="CH83" s="816"/>
      <c r="CI83" s="816"/>
      <c r="CJ83" s="816"/>
      <c r="CK83" s="816"/>
      <c r="CL83" s="816"/>
    </row>
    <row r="84" spans="1:90" s="78" customFormat="1" ht="63.75" x14ac:dyDescent="0.2">
      <c r="A84" s="76"/>
      <c r="B84" s="80" t="s">
        <v>134</v>
      </c>
      <c r="C84" s="75" t="s">
        <v>1215</v>
      </c>
      <c r="D84" s="902" t="s">
        <v>571</v>
      </c>
      <c r="E84" s="903"/>
      <c r="F84" s="404"/>
      <c r="G84" s="404"/>
      <c r="H84" s="111">
        <v>4</v>
      </c>
      <c r="I84" s="111">
        <f>VLOOKUP(D84,'Anhang Teil 3'!C151:D156,2,)</f>
        <v>0</v>
      </c>
      <c r="J84" s="867"/>
      <c r="K84" s="439" t="s">
        <v>1225</v>
      </c>
      <c r="L84" s="815"/>
      <c r="M84" s="850"/>
      <c r="N84" s="850"/>
      <c r="O84" s="850"/>
      <c r="P84" s="850"/>
      <c r="Q84" s="850"/>
      <c r="R84" s="850"/>
      <c r="S84" s="850"/>
      <c r="T84" s="850"/>
      <c r="U84" s="850"/>
      <c r="V84" s="850"/>
      <c r="W84" s="815"/>
      <c r="X84" s="815"/>
      <c r="Y84" s="815"/>
      <c r="Z84" s="815"/>
      <c r="AA84" s="815"/>
      <c r="AB84" s="815"/>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816"/>
      <c r="BX84" s="816"/>
      <c r="BY84" s="816"/>
      <c r="BZ84" s="816"/>
      <c r="CA84" s="816"/>
      <c r="CB84" s="816"/>
      <c r="CC84" s="816"/>
      <c r="CD84" s="816"/>
      <c r="CE84" s="816"/>
      <c r="CF84" s="816"/>
      <c r="CG84" s="816"/>
      <c r="CH84" s="816"/>
      <c r="CI84" s="816"/>
      <c r="CJ84" s="816"/>
      <c r="CK84" s="816"/>
      <c r="CL84" s="816"/>
    </row>
    <row r="85" spans="1:90" s="78" customFormat="1" ht="51" x14ac:dyDescent="0.2">
      <c r="A85" s="76"/>
      <c r="B85" s="80" t="s">
        <v>135</v>
      </c>
      <c r="C85" s="75" t="s">
        <v>1216</v>
      </c>
      <c r="D85" s="902" t="s">
        <v>571</v>
      </c>
      <c r="E85" s="903"/>
      <c r="F85" s="404"/>
      <c r="G85" s="404"/>
      <c r="H85" s="111">
        <v>1</v>
      </c>
      <c r="I85" s="111">
        <f>VLOOKUP(D85,'Anhang Teil 3'!C157:D164,2,)</f>
        <v>0</v>
      </c>
      <c r="J85" s="867"/>
      <c r="K85" s="439" t="s">
        <v>1226</v>
      </c>
      <c r="L85" s="815"/>
      <c r="M85" s="850"/>
      <c r="N85" s="850"/>
      <c r="O85" s="850"/>
      <c r="P85" s="850"/>
      <c r="Q85" s="850"/>
      <c r="R85" s="850"/>
      <c r="S85" s="850"/>
      <c r="T85" s="850"/>
      <c r="U85" s="850"/>
      <c r="V85" s="850"/>
      <c r="W85" s="815"/>
      <c r="X85" s="815"/>
      <c r="Y85" s="815"/>
      <c r="Z85" s="815"/>
      <c r="AA85" s="815"/>
      <c r="AB85" s="815"/>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816"/>
      <c r="BX85" s="816"/>
      <c r="BY85" s="816"/>
      <c r="BZ85" s="816"/>
      <c r="CA85" s="816"/>
      <c r="CB85" s="816"/>
      <c r="CC85" s="816"/>
      <c r="CD85" s="816"/>
      <c r="CE85" s="816"/>
      <c r="CF85" s="816"/>
      <c r="CG85" s="816"/>
      <c r="CH85" s="816"/>
      <c r="CI85" s="816"/>
      <c r="CJ85" s="816"/>
      <c r="CK85" s="816"/>
      <c r="CL85" s="816"/>
    </row>
    <row r="86" spans="1:90" s="78" customFormat="1" ht="38.25" x14ac:dyDescent="0.2">
      <c r="A86" s="76"/>
      <c r="B86" s="80" t="s">
        <v>136</v>
      </c>
      <c r="C86" s="289" t="s">
        <v>1217</v>
      </c>
      <c r="D86" s="902" t="s">
        <v>571</v>
      </c>
      <c r="E86" s="903"/>
      <c r="F86" s="404"/>
      <c r="G86" s="404"/>
      <c r="H86" s="111">
        <v>2</v>
      </c>
      <c r="I86" s="111">
        <f>VLOOKUP(D86,'Anhang Teil 3'!C165:D170,2,)</f>
        <v>0</v>
      </c>
      <c r="J86" s="867"/>
      <c r="K86" s="439" t="s">
        <v>1227</v>
      </c>
      <c r="L86" s="815"/>
      <c r="M86" s="850"/>
      <c r="N86" s="850"/>
      <c r="O86" s="850"/>
      <c r="P86" s="850"/>
      <c r="Q86" s="850"/>
      <c r="R86" s="850"/>
      <c r="S86" s="850"/>
      <c r="T86" s="850"/>
      <c r="U86" s="850"/>
      <c r="V86" s="850"/>
      <c r="W86" s="815"/>
      <c r="X86" s="815"/>
      <c r="Y86" s="815"/>
      <c r="Z86" s="815"/>
      <c r="AA86" s="815"/>
      <c r="AB86" s="815"/>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816"/>
      <c r="BX86" s="816"/>
      <c r="BY86" s="816"/>
      <c r="BZ86" s="816"/>
      <c r="CA86" s="816"/>
      <c r="CB86" s="816"/>
      <c r="CC86" s="816"/>
      <c r="CD86" s="816"/>
      <c r="CE86" s="816"/>
      <c r="CF86" s="816"/>
      <c r="CG86" s="816"/>
      <c r="CH86" s="816"/>
      <c r="CI86" s="816"/>
      <c r="CJ86" s="816"/>
      <c r="CK86" s="816"/>
      <c r="CL86" s="816"/>
    </row>
    <row r="87" spans="1:90" s="78" customFormat="1" ht="38.25" x14ac:dyDescent="0.2">
      <c r="A87" s="76"/>
      <c r="B87" s="80" t="s">
        <v>137</v>
      </c>
      <c r="C87" s="75" t="s">
        <v>1218</v>
      </c>
      <c r="D87" s="902" t="s">
        <v>571</v>
      </c>
      <c r="E87" s="903"/>
      <c r="F87" s="404"/>
      <c r="G87" s="404"/>
      <c r="H87" s="111">
        <v>4</v>
      </c>
      <c r="I87" s="111">
        <f>VLOOKUP(D87,'Anhang Teil 3'!C171:D177,2,)</f>
        <v>0</v>
      </c>
      <c r="J87" s="867"/>
      <c r="K87" s="439" t="s">
        <v>1193</v>
      </c>
      <c r="L87" s="815"/>
      <c r="M87" s="850"/>
      <c r="N87" s="850"/>
      <c r="O87" s="850"/>
      <c r="P87" s="850"/>
      <c r="Q87" s="850"/>
      <c r="R87" s="850"/>
      <c r="S87" s="850"/>
      <c r="T87" s="850"/>
      <c r="U87" s="850"/>
      <c r="V87" s="850"/>
      <c r="W87" s="815"/>
      <c r="X87" s="815"/>
      <c r="Y87" s="815"/>
      <c r="Z87" s="815"/>
      <c r="AA87" s="815"/>
      <c r="AB87" s="815"/>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816"/>
      <c r="BX87" s="816"/>
      <c r="BY87" s="816"/>
      <c r="BZ87" s="816"/>
      <c r="CA87" s="816"/>
      <c r="CB87" s="816"/>
      <c r="CC87" s="816"/>
      <c r="CD87" s="816"/>
      <c r="CE87" s="816"/>
      <c r="CF87" s="816"/>
      <c r="CG87" s="816"/>
      <c r="CH87" s="816"/>
      <c r="CI87" s="816"/>
      <c r="CJ87" s="816"/>
      <c r="CK87" s="816"/>
      <c r="CL87" s="816"/>
    </row>
    <row r="88" spans="1:90" s="78" customFormat="1" ht="26.25" thickBot="1" x14ac:dyDescent="0.25">
      <c r="A88" s="76"/>
      <c r="B88" s="80" t="s">
        <v>138</v>
      </c>
      <c r="C88" s="75" t="s">
        <v>1219</v>
      </c>
      <c r="D88" s="902" t="s">
        <v>571</v>
      </c>
      <c r="E88" s="903"/>
      <c r="F88" s="404"/>
      <c r="G88" s="404"/>
      <c r="H88" s="111">
        <v>4</v>
      </c>
      <c r="I88" s="111">
        <f>VLOOKUP(D88,'Anhang Teil 3'!C178:D184,2,)</f>
        <v>0</v>
      </c>
      <c r="J88" s="867"/>
      <c r="K88" s="439" t="s">
        <v>1228</v>
      </c>
      <c r="L88" s="815"/>
      <c r="M88" s="850"/>
      <c r="N88" s="850"/>
      <c r="O88" s="850"/>
      <c r="P88" s="850"/>
      <c r="Q88" s="850"/>
      <c r="R88" s="850"/>
      <c r="S88" s="850"/>
      <c r="T88" s="850"/>
      <c r="U88" s="850"/>
      <c r="V88" s="850"/>
      <c r="W88" s="815"/>
      <c r="X88" s="815"/>
      <c r="Y88" s="815"/>
      <c r="Z88" s="815"/>
      <c r="AA88" s="815"/>
      <c r="AB88" s="815"/>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816"/>
      <c r="BX88" s="816"/>
      <c r="BY88" s="816"/>
      <c r="BZ88" s="816"/>
      <c r="CA88" s="816"/>
      <c r="CB88" s="816"/>
      <c r="CC88" s="816"/>
      <c r="CD88" s="816"/>
      <c r="CE88" s="816"/>
      <c r="CF88" s="816"/>
      <c r="CG88" s="816"/>
      <c r="CH88" s="816"/>
      <c r="CI88" s="816"/>
      <c r="CJ88" s="816"/>
      <c r="CK88" s="816"/>
      <c r="CL88" s="816"/>
    </row>
    <row r="89" spans="1:90" s="78" customFormat="1" ht="64.5" thickBot="1" x14ac:dyDescent="0.25">
      <c r="A89" s="76"/>
      <c r="B89" s="80" t="s">
        <v>139</v>
      </c>
      <c r="C89" s="289" t="s">
        <v>1220</v>
      </c>
      <c r="D89" s="531"/>
      <c r="E89" s="532"/>
      <c r="F89" s="404"/>
      <c r="G89" s="404"/>
      <c r="H89" s="111">
        <v>8</v>
      </c>
      <c r="I89" s="111">
        <f t="shared" ref="I89:I90" si="9">IF(D89="",0,H89)</f>
        <v>0</v>
      </c>
      <c r="J89" s="867"/>
      <c r="K89" s="439" t="s">
        <v>1229</v>
      </c>
      <c r="L89" s="815"/>
      <c r="M89" s="850"/>
      <c r="N89" s="850"/>
      <c r="O89" s="850"/>
      <c r="P89" s="850"/>
      <c r="Q89" s="850"/>
      <c r="R89" s="850"/>
      <c r="S89" s="850"/>
      <c r="T89" s="850"/>
      <c r="U89" s="850"/>
      <c r="V89" s="850"/>
      <c r="W89" s="815"/>
      <c r="X89" s="815"/>
      <c r="Y89" s="815"/>
      <c r="Z89" s="815"/>
      <c r="AA89" s="815"/>
      <c r="AB89" s="815"/>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816"/>
      <c r="BX89" s="816"/>
      <c r="BY89" s="816"/>
      <c r="BZ89" s="816"/>
      <c r="CA89" s="816"/>
      <c r="CB89" s="816"/>
      <c r="CC89" s="816"/>
      <c r="CD89" s="816"/>
      <c r="CE89" s="816"/>
      <c r="CF89" s="816"/>
      <c r="CG89" s="816"/>
      <c r="CH89" s="816"/>
      <c r="CI89" s="816"/>
      <c r="CJ89" s="816"/>
      <c r="CK89" s="816"/>
      <c r="CL89" s="816"/>
    </row>
    <row r="90" spans="1:90" s="78" customFormat="1" ht="64.5" thickBot="1" x14ac:dyDescent="0.25">
      <c r="A90" s="76"/>
      <c r="B90" s="80" t="s">
        <v>140</v>
      </c>
      <c r="C90" s="286" t="s">
        <v>1221</v>
      </c>
      <c r="D90" s="531"/>
      <c r="E90" s="532"/>
      <c r="F90" s="404"/>
      <c r="G90" s="404"/>
      <c r="H90" s="111">
        <v>8</v>
      </c>
      <c r="I90" s="111">
        <f t="shared" si="9"/>
        <v>0</v>
      </c>
      <c r="J90" s="867"/>
      <c r="K90" s="439" t="s">
        <v>1229</v>
      </c>
      <c r="L90" s="815"/>
      <c r="M90" s="850"/>
      <c r="N90" s="850"/>
      <c r="O90" s="850"/>
      <c r="P90" s="850"/>
      <c r="Q90" s="850"/>
      <c r="R90" s="850"/>
      <c r="S90" s="850"/>
      <c r="T90" s="850"/>
      <c r="U90" s="850"/>
      <c r="V90" s="850"/>
      <c r="W90" s="815"/>
      <c r="X90" s="815"/>
      <c r="Y90" s="815"/>
      <c r="Z90" s="815"/>
      <c r="AA90" s="815"/>
      <c r="AB90" s="815"/>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816"/>
      <c r="BX90" s="816"/>
      <c r="BY90" s="816"/>
      <c r="BZ90" s="816"/>
      <c r="CA90" s="816"/>
      <c r="CB90" s="816"/>
      <c r="CC90" s="816"/>
      <c r="CD90" s="816"/>
      <c r="CE90" s="816"/>
      <c r="CF90" s="816"/>
      <c r="CG90" s="816"/>
      <c r="CH90" s="816"/>
      <c r="CI90" s="816"/>
      <c r="CJ90" s="816"/>
      <c r="CK90" s="816"/>
      <c r="CL90" s="816"/>
    </row>
    <row r="91" spans="1:90" s="78" customFormat="1" ht="77.25" thickBot="1" x14ac:dyDescent="0.25">
      <c r="A91" s="76"/>
      <c r="B91" s="285" t="s">
        <v>141</v>
      </c>
      <c r="C91" s="286" t="s">
        <v>1223</v>
      </c>
      <c r="D91" s="904"/>
      <c r="E91" s="905"/>
      <c r="F91" s="404"/>
      <c r="G91" s="404"/>
      <c r="H91" s="111">
        <v>8</v>
      </c>
      <c r="I91" s="111">
        <f t="shared" ref="I91" si="10">IF(D91="",0,H91)</f>
        <v>0</v>
      </c>
      <c r="J91" s="867"/>
      <c r="K91" s="439" t="s">
        <v>1230</v>
      </c>
      <c r="L91" s="815"/>
      <c r="M91" s="850"/>
      <c r="N91" s="850"/>
      <c r="O91" s="850"/>
      <c r="P91" s="850"/>
      <c r="Q91" s="850"/>
      <c r="R91" s="850"/>
      <c r="S91" s="850"/>
      <c r="T91" s="850"/>
      <c r="U91" s="850"/>
      <c r="V91" s="850"/>
      <c r="W91" s="815"/>
      <c r="X91" s="815"/>
      <c r="Y91" s="815"/>
      <c r="Z91" s="815"/>
      <c r="AA91" s="815"/>
      <c r="AB91" s="815"/>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816"/>
      <c r="BX91" s="816"/>
      <c r="BY91" s="816"/>
      <c r="BZ91" s="816"/>
      <c r="CA91" s="816"/>
      <c r="CB91" s="816"/>
      <c r="CC91" s="816"/>
      <c r="CD91" s="816"/>
      <c r="CE91" s="816"/>
      <c r="CF91" s="816"/>
      <c r="CG91" s="816"/>
      <c r="CH91" s="816"/>
      <c r="CI91" s="816"/>
      <c r="CJ91" s="816"/>
      <c r="CK91" s="816"/>
      <c r="CL91" s="816"/>
    </row>
    <row r="92" spans="1:90" s="78" customFormat="1" ht="38.25" x14ac:dyDescent="0.2">
      <c r="A92" s="76"/>
      <c r="B92" s="285" t="s">
        <v>142</v>
      </c>
      <c r="C92" s="286" t="s">
        <v>1222</v>
      </c>
      <c r="D92" s="902" t="s">
        <v>571</v>
      </c>
      <c r="E92" s="903"/>
      <c r="F92" s="404"/>
      <c r="G92" s="404"/>
      <c r="H92" s="111">
        <v>3</v>
      </c>
      <c r="I92" s="111">
        <f>VLOOKUP(D92,'Anhang Teil 3'!C188:D192,2,)</f>
        <v>0</v>
      </c>
      <c r="J92" s="867"/>
      <c r="K92" s="439" t="s">
        <v>1229</v>
      </c>
      <c r="L92" s="815"/>
      <c r="M92" s="850"/>
      <c r="N92" s="850"/>
      <c r="O92" s="850"/>
      <c r="P92" s="850"/>
      <c r="Q92" s="850"/>
      <c r="R92" s="850"/>
      <c r="S92" s="850"/>
      <c r="T92" s="850"/>
      <c r="U92" s="850"/>
      <c r="V92" s="850"/>
      <c r="W92" s="815"/>
      <c r="X92" s="815"/>
      <c r="Y92" s="815"/>
      <c r="Z92" s="815"/>
      <c r="AA92" s="815"/>
      <c r="AB92" s="815"/>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816"/>
      <c r="BX92" s="816"/>
      <c r="BY92" s="816"/>
      <c r="BZ92" s="816"/>
      <c r="CA92" s="816"/>
      <c r="CB92" s="816"/>
      <c r="CC92" s="816"/>
      <c r="CD92" s="816"/>
      <c r="CE92" s="816"/>
      <c r="CF92" s="816"/>
      <c r="CG92" s="816"/>
      <c r="CH92" s="816"/>
      <c r="CI92" s="816"/>
      <c r="CJ92" s="816"/>
      <c r="CK92" s="816"/>
      <c r="CL92" s="816"/>
    </row>
    <row r="93" spans="1:90" s="78" customFormat="1" ht="12.75" x14ac:dyDescent="0.2">
      <c r="A93" s="76"/>
      <c r="B93" s="76"/>
      <c r="C93" s="76"/>
      <c r="D93" s="799"/>
      <c r="E93" s="198"/>
      <c r="F93" s="459"/>
      <c r="G93" s="446" t="s">
        <v>35</v>
      </c>
      <c r="H93" s="111">
        <v>106</v>
      </c>
      <c r="I93" s="111">
        <f>SUM(I67:I92)</f>
        <v>0</v>
      </c>
      <c r="J93" s="198"/>
      <c r="K93" s="474"/>
      <c r="L93" s="815"/>
      <c r="M93" s="850"/>
      <c r="N93" s="850"/>
      <c r="O93" s="850"/>
      <c r="P93" s="850"/>
      <c r="Q93" s="850"/>
      <c r="R93" s="850"/>
      <c r="S93" s="850"/>
      <c r="T93" s="850"/>
      <c r="U93" s="850"/>
      <c r="V93" s="850"/>
      <c r="W93" s="815"/>
      <c r="X93" s="815"/>
      <c r="Y93" s="815"/>
      <c r="Z93" s="815"/>
      <c r="AA93" s="815"/>
      <c r="AB93" s="815"/>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816"/>
      <c r="BX93" s="816"/>
      <c r="BY93" s="816"/>
      <c r="BZ93" s="816"/>
      <c r="CA93" s="816"/>
      <c r="CB93" s="816"/>
      <c r="CC93" s="816"/>
      <c r="CD93" s="816"/>
      <c r="CE93" s="816"/>
      <c r="CF93" s="816"/>
      <c r="CG93" s="816"/>
      <c r="CH93" s="816"/>
      <c r="CI93" s="816"/>
      <c r="CJ93" s="816"/>
      <c r="CK93" s="816"/>
      <c r="CL93" s="816"/>
    </row>
    <row r="94" spans="1:90" s="78" customFormat="1" ht="12.75" x14ac:dyDescent="0.2">
      <c r="A94" s="76"/>
      <c r="B94" s="76"/>
      <c r="C94" s="76"/>
      <c r="D94" s="799"/>
      <c r="E94" s="198"/>
      <c r="F94" s="459"/>
      <c r="G94" s="459"/>
      <c r="H94" s="119"/>
      <c r="I94" s="119"/>
      <c r="J94" s="198"/>
      <c r="K94" s="473"/>
      <c r="L94" s="815"/>
      <c r="M94" s="850"/>
      <c r="N94" s="850"/>
      <c r="O94" s="850"/>
      <c r="P94" s="850"/>
      <c r="Q94" s="850"/>
      <c r="R94" s="850"/>
      <c r="S94" s="850"/>
      <c r="T94" s="850"/>
      <c r="U94" s="850"/>
      <c r="V94" s="850"/>
      <c r="W94" s="815"/>
      <c r="X94" s="815"/>
      <c r="Y94" s="815"/>
      <c r="Z94" s="815"/>
      <c r="AA94" s="815"/>
      <c r="AB94" s="815"/>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816"/>
      <c r="BX94" s="816"/>
      <c r="BY94" s="816"/>
      <c r="BZ94" s="816"/>
      <c r="CA94" s="816"/>
      <c r="CB94" s="816"/>
      <c r="CC94" s="816"/>
      <c r="CD94" s="816"/>
      <c r="CE94" s="816"/>
      <c r="CF94" s="816"/>
      <c r="CG94" s="816"/>
      <c r="CH94" s="816"/>
      <c r="CI94" s="816"/>
      <c r="CJ94" s="816"/>
      <c r="CK94" s="816"/>
      <c r="CL94" s="816"/>
    </row>
    <row r="95" spans="1:90" s="78" customFormat="1" ht="12.75" x14ac:dyDescent="0.2">
      <c r="A95" s="76"/>
      <c r="B95" s="76"/>
      <c r="C95" s="76"/>
      <c r="D95" s="799"/>
      <c r="E95" s="198"/>
      <c r="F95" s="459"/>
      <c r="G95" s="459"/>
      <c r="H95" s="119"/>
      <c r="I95" s="119"/>
      <c r="J95" s="198"/>
      <c r="K95" s="473"/>
      <c r="L95" s="815"/>
      <c r="M95" s="850"/>
      <c r="N95" s="850"/>
      <c r="O95" s="850"/>
      <c r="P95" s="850"/>
      <c r="Q95" s="850"/>
      <c r="R95" s="850"/>
      <c r="S95" s="850"/>
      <c r="T95" s="850"/>
      <c r="U95" s="850"/>
      <c r="V95" s="850"/>
      <c r="W95" s="815"/>
      <c r="X95" s="815"/>
      <c r="Y95" s="815"/>
      <c r="Z95" s="815"/>
      <c r="AA95" s="815"/>
      <c r="AB95" s="815"/>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816"/>
      <c r="BX95" s="816"/>
      <c r="BY95" s="816"/>
      <c r="BZ95" s="816"/>
      <c r="CA95" s="816"/>
      <c r="CB95" s="816"/>
      <c r="CC95" s="816"/>
      <c r="CD95" s="816"/>
      <c r="CE95" s="816"/>
      <c r="CF95" s="816"/>
      <c r="CG95" s="816"/>
      <c r="CH95" s="816"/>
      <c r="CI95" s="816"/>
      <c r="CJ95" s="816"/>
      <c r="CK95" s="816"/>
      <c r="CL95" s="816"/>
    </row>
    <row r="96" spans="1:90" s="449" customFormat="1" ht="40.5" customHeight="1" x14ac:dyDescent="0.25">
      <c r="A96" s="454"/>
      <c r="B96" s="448" t="s">
        <v>615</v>
      </c>
      <c r="C96" s="247"/>
      <c r="D96" s="827"/>
      <c r="E96" s="827"/>
      <c r="F96" s="247"/>
      <c r="G96" s="247"/>
      <c r="H96" s="247"/>
      <c r="I96" s="454"/>
      <c r="J96" s="799"/>
      <c r="K96" s="196"/>
      <c r="L96" s="820"/>
      <c r="M96" s="849"/>
      <c r="N96" s="849"/>
      <c r="O96" s="849"/>
      <c r="P96" s="849"/>
      <c r="Q96" s="849"/>
      <c r="R96" s="849"/>
      <c r="S96" s="849"/>
      <c r="T96" s="849"/>
      <c r="U96" s="849"/>
      <c r="V96" s="849"/>
      <c r="W96" s="820"/>
      <c r="X96" s="820"/>
      <c r="Y96" s="820"/>
      <c r="Z96" s="820"/>
      <c r="AA96" s="820"/>
      <c r="AB96" s="820"/>
      <c r="AC96" s="799"/>
      <c r="AD96" s="799"/>
      <c r="AE96" s="799"/>
      <c r="AF96" s="799"/>
      <c r="AG96" s="799"/>
      <c r="AH96" s="799"/>
      <c r="AI96" s="799"/>
      <c r="AJ96" s="799"/>
      <c r="AK96" s="799"/>
      <c r="AL96" s="799"/>
      <c r="AM96" s="799"/>
      <c r="AN96" s="799"/>
      <c r="AO96" s="799"/>
      <c r="AP96" s="799"/>
      <c r="AQ96" s="799"/>
      <c r="AR96" s="799"/>
      <c r="AS96" s="799"/>
      <c r="AT96" s="799"/>
      <c r="AU96" s="799"/>
      <c r="AV96" s="799"/>
      <c r="AW96" s="799"/>
      <c r="AX96" s="799"/>
      <c r="AY96" s="799"/>
      <c r="AZ96" s="799"/>
      <c r="BA96" s="799"/>
      <c r="BB96" s="799"/>
      <c r="BC96" s="799"/>
      <c r="BD96" s="799"/>
      <c r="BE96" s="799"/>
      <c r="BF96" s="799"/>
      <c r="BG96" s="799"/>
      <c r="BH96" s="799"/>
      <c r="BI96" s="799"/>
      <c r="BJ96" s="799"/>
      <c r="BK96" s="799"/>
      <c r="BL96" s="799"/>
      <c r="BM96" s="799"/>
      <c r="BN96" s="799"/>
      <c r="BO96" s="799"/>
      <c r="BP96" s="799"/>
      <c r="BQ96" s="799"/>
      <c r="BR96" s="799"/>
      <c r="BS96" s="799"/>
      <c r="BT96" s="799"/>
      <c r="BU96" s="799"/>
      <c r="BV96" s="799"/>
      <c r="BW96" s="821"/>
      <c r="BX96" s="821"/>
      <c r="BY96" s="821"/>
      <c r="BZ96" s="821"/>
      <c r="CA96" s="821"/>
      <c r="CB96" s="821"/>
      <c r="CC96" s="821"/>
      <c r="CD96" s="821"/>
      <c r="CE96" s="821"/>
      <c r="CF96" s="821"/>
      <c r="CG96" s="821"/>
      <c r="CH96" s="821"/>
      <c r="CI96" s="821"/>
      <c r="CJ96" s="821"/>
      <c r="CK96" s="821"/>
      <c r="CL96" s="821"/>
    </row>
    <row r="97" spans="1:90" s="449" customFormat="1" ht="40.5" customHeight="1" x14ac:dyDescent="0.25">
      <c r="A97" s="822"/>
      <c r="B97" s="448" t="s">
        <v>552</v>
      </c>
      <c r="C97" s="448" t="s">
        <v>553</v>
      </c>
      <c r="D97" s="898" t="s">
        <v>554</v>
      </c>
      <c r="E97" s="899"/>
      <c r="F97" s="529" t="s">
        <v>555</v>
      </c>
      <c r="G97" s="529" t="s">
        <v>556</v>
      </c>
      <c r="H97" s="797" t="s">
        <v>416</v>
      </c>
      <c r="I97" s="797" t="s">
        <v>420</v>
      </c>
      <c r="J97" s="529" t="s">
        <v>557</v>
      </c>
      <c r="K97" s="448" t="s">
        <v>422</v>
      </c>
      <c r="L97" s="820"/>
      <c r="M97" s="849"/>
      <c r="N97" s="849"/>
      <c r="O97" s="849"/>
      <c r="P97" s="849"/>
      <c r="Q97" s="849"/>
      <c r="R97" s="849"/>
      <c r="S97" s="849"/>
      <c r="T97" s="849"/>
      <c r="U97" s="849"/>
      <c r="V97" s="849"/>
      <c r="W97" s="820"/>
      <c r="X97" s="820"/>
      <c r="Y97" s="820"/>
      <c r="Z97" s="820"/>
      <c r="AA97" s="820"/>
      <c r="AB97" s="820"/>
      <c r="AC97" s="799"/>
      <c r="AD97" s="799"/>
      <c r="AE97" s="799"/>
      <c r="AF97" s="799"/>
      <c r="AG97" s="799"/>
      <c r="AH97" s="799"/>
      <c r="AI97" s="799"/>
      <c r="AJ97" s="799"/>
      <c r="AK97" s="799"/>
      <c r="AL97" s="799"/>
      <c r="AM97" s="799"/>
      <c r="AN97" s="799"/>
      <c r="AO97" s="799"/>
      <c r="AP97" s="799"/>
      <c r="AQ97" s="799"/>
      <c r="AR97" s="799"/>
      <c r="AS97" s="799"/>
      <c r="AT97" s="799"/>
      <c r="AU97" s="799"/>
      <c r="AV97" s="799"/>
      <c r="AW97" s="799"/>
      <c r="AX97" s="799"/>
      <c r="AY97" s="799"/>
      <c r="AZ97" s="799"/>
      <c r="BA97" s="799"/>
      <c r="BB97" s="799"/>
      <c r="BC97" s="799"/>
      <c r="BD97" s="799"/>
      <c r="BE97" s="799"/>
      <c r="BF97" s="799"/>
      <c r="BG97" s="799"/>
      <c r="BH97" s="799"/>
      <c r="BI97" s="799"/>
      <c r="BJ97" s="799"/>
      <c r="BK97" s="799"/>
      <c r="BL97" s="799"/>
      <c r="BM97" s="799"/>
      <c r="BN97" s="799"/>
      <c r="BO97" s="799"/>
      <c r="BP97" s="799"/>
      <c r="BQ97" s="799"/>
      <c r="BR97" s="799"/>
      <c r="BS97" s="799"/>
      <c r="BT97" s="799"/>
      <c r="BU97" s="799"/>
      <c r="BV97" s="799"/>
      <c r="BW97" s="821"/>
      <c r="BX97" s="821"/>
      <c r="BY97" s="821"/>
      <c r="BZ97" s="821"/>
      <c r="CA97" s="821"/>
      <c r="CB97" s="821"/>
      <c r="CC97" s="821"/>
      <c r="CD97" s="821"/>
      <c r="CE97" s="821"/>
      <c r="CF97" s="821"/>
      <c r="CG97" s="821"/>
      <c r="CH97" s="821"/>
      <c r="CI97" s="821"/>
      <c r="CJ97" s="821"/>
      <c r="CK97" s="821"/>
      <c r="CL97" s="821"/>
    </row>
    <row r="98" spans="1:90" s="78" customFormat="1" ht="76.5" x14ac:dyDescent="0.2">
      <c r="A98" s="76"/>
      <c r="B98" s="80" t="s">
        <v>143</v>
      </c>
      <c r="C98" s="75" t="s">
        <v>1231</v>
      </c>
      <c r="D98" s="902" t="s">
        <v>571</v>
      </c>
      <c r="E98" s="903"/>
      <c r="F98" s="404"/>
      <c r="G98" s="404"/>
      <c r="H98" s="111">
        <v>4</v>
      </c>
      <c r="I98" s="111">
        <f>VLOOKUP(D98,'Anhang Teil 3'!C195:D201,2,)</f>
        <v>0</v>
      </c>
      <c r="J98" s="867"/>
      <c r="K98" s="439" t="s">
        <v>1247</v>
      </c>
      <c r="L98" s="815"/>
      <c r="M98" s="850"/>
      <c r="N98" s="850"/>
      <c r="O98" s="850"/>
      <c r="P98" s="850"/>
      <c r="Q98" s="850"/>
      <c r="R98" s="850"/>
      <c r="S98" s="850"/>
      <c r="T98" s="850"/>
      <c r="U98" s="850"/>
      <c r="V98" s="850"/>
      <c r="W98" s="815"/>
      <c r="X98" s="815"/>
      <c r="Y98" s="815"/>
      <c r="Z98" s="815"/>
      <c r="AA98" s="815"/>
      <c r="AB98" s="815"/>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816"/>
      <c r="BX98" s="816"/>
      <c r="BY98" s="816"/>
      <c r="BZ98" s="816"/>
      <c r="CA98" s="816"/>
      <c r="CB98" s="816"/>
      <c r="CC98" s="816"/>
      <c r="CD98" s="816"/>
      <c r="CE98" s="816"/>
      <c r="CF98" s="816"/>
      <c r="CG98" s="816"/>
      <c r="CH98" s="816"/>
      <c r="CI98" s="816"/>
      <c r="CJ98" s="816"/>
      <c r="CK98" s="816"/>
      <c r="CL98" s="816"/>
    </row>
    <row r="99" spans="1:90" s="78" customFormat="1" ht="25.5" x14ac:dyDescent="0.2">
      <c r="A99" s="76"/>
      <c r="B99" s="908" t="s">
        <v>144</v>
      </c>
      <c r="C99" s="906" t="s">
        <v>1232</v>
      </c>
      <c r="D99" s="491" t="s">
        <v>1167</v>
      </c>
      <c r="E99" s="830"/>
      <c r="F99" s="404"/>
      <c r="G99" s="404"/>
      <c r="H99" s="111">
        <v>1</v>
      </c>
      <c r="I99" s="111">
        <f>M99</f>
        <v>0</v>
      </c>
      <c r="J99" s="867"/>
      <c r="K99" s="439" t="s">
        <v>1725</v>
      </c>
      <c r="L99" s="815" t="b">
        <v>0</v>
      </c>
      <c r="M99" s="808">
        <f>IF(L99=TRUE,H99,0)</f>
        <v>0</v>
      </c>
      <c r="N99" s="850"/>
      <c r="O99" s="850"/>
      <c r="P99" s="850"/>
      <c r="Q99" s="850"/>
      <c r="R99" s="850"/>
      <c r="S99" s="850"/>
      <c r="T99" s="850"/>
      <c r="U99" s="850"/>
      <c r="V99" s="850"/>
      <c r="W99" s="815"/>
      <c r="X99" s="815"/>
      <c r="Y99" s="815"/>
      <c r="Z99" s="815"/>
      <c r="AA99" s="815"/>
      <c r="AB99" s="815"/>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816"/>
      <c r="BX99" s="816"/>
      <c r="BY99" s="816"/>
      <c r="BZ99" s="816"/>
      <c r="CA99" s="816"/>
      <c r="CB99" s="816"/>
      <c r="CC99" s="816"/>
      <c r="CD99" s="816"/>
      <c r="CE99" s="816"/>
      <c r="CF99" s="816"/>
      <c r="CG99" s="816"/>
      <c r="CH99" s="816"/>
      <c r="CI99" s="816"/>
      <c r="CJ99" s="816"/>
      <c r="CK99" s="816"/>
      <c r="CL99" s="816"/>
    </row>
    <row r="100" spans="1:90" s="78" customFormat="1" ht="51" x14ac:dyDescent="0.2">
      <c r="A100" s="76"/>
      <c r="B100" s="909"/>
      <c r="C100" s="907"/>
      <c r="D100" s="491" t="s">
        <v>1237</v>
      </c>
      <c r="E100" s="830"/>
      <c r="F100" s="404"/>
      <c r="G100" s="404"/>
      <c r="H100" s="111">
        <v>1</v>
      </c>
      <c r="I100" s="111">
        <f t="shared" ref="I100:I103" si="11">M100</f>
        <v>0</v>
      </c>
      <c r="J100" s="867"/>
      <c r="K100" s="439" t="s">
        <v>1726</v>
      </c>
      <c r="L100" s="815" t="b">
        <v>0</v>
      </c>
      <c r="M100" s="808">
        <f t="shared" ref="M100:M111" si="12">IF(L100=TRUE,H100,0)</f>
        <v>0</v>
      </c>
      <c r="N100" s="850"/>
      <c r="O100" s="850"/>
      <c r="P100" s="850"/>
      <c r="Q100" s="850"/>
      <c r="R100" s="850"/>
      <c r="S100" s="850"/>
      <c r="T100" s="850"/>
      <c r="U100" s="850"/>
      <c r="V100" s="850"/>
      <c r="W100" s="815"/>
      <c r="X100" s="815"/>
      <c r="Y100" s="815"/>
      <c r="Z100" s="815"/>
      <c r="AA100" s="815"/>
      <c r="AB100" s="815"/>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816"/>
      <c r="BX100" s="816"/>
      <c r="BY100" s="816"/>
      <c r="BZ100" s="816"/>
      <c r="CA100" s="816"/>
      <c r="CB100" s="816"/>
      <c r="CC100" s="816"/>
      <c r="CD100" s="816"/>
      <c r="CE100" s="816"/>
      <c r="CF100" s="816"/>
      <c r="CG100" s="816"/>
      <c r="CH100" s="816"/>
      <c r="CI100" s="816"/>
      <c r="CJ100" s="816"/>
      <c r="CK100" s="816"/>
      <c r="CL100" s="816"/>
    </row>
    <row r="101" spans="1:90" s="78" customFormat="1" ht="38.25" x14ac:dyDescent="0.2">
      <c r="A101" s="76"/>
      <c r="B101" s="909"/>
      <c r="C101" s="907"/>
      <c r="D101" s="491" t="s">
        <v>1238</v>
      </c>
      <c r="E101" s="830"/>
      <c r="F101" s="404"/>
      <c r="G101" s="404"/>
      <c r="H101" s="111">
        <v>1</v>
      </c>
      <c r="I101" s="111">
        <f t="shared" si="11"/>
        <v>0</v>
      </c>
      <c r="J101" s="867"/>
      <c r="K101" s="439" t="s">
        <v>1727</v>
      </c>
      <c r="L101" s="815" t="b">
        <v>0</v>
      </c>
      <c r="M101" s="808">
        <f t="shared" si="12"/>
        <v>0</v>
      </c>
      <c r="N101" s="850"/>
      <c r="O101" s="850"/>
      <c r="P101" s="850"/>
      <c r="Q101" s="850"/>
      <c r="R101" s="850"/>
      <c r="S101" s="850"/>
      <c r="T101" s="850"/>
      <c r="U101" s="850"/>
      <c r="V101" s="850"/>
      <c r="W101" s="815"/>
      <c r="X101" s="815"/>
      <c r="Y101" s="815"/>
      <c r="Z101" s="815"/>
      <c r="AA101" s="815"/>
      <c r="AB101" s="815"/>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816"/>
      <c r="BX101" s="816"/>
      <c r="BY101" s="816"/>
      <c r="BZ101" s="816"/>
      <c r="CA101" s="816"/>
      <c r="CB101" s="816"/>
      <c r="CC101" s="816"/>
      <c r="CD101" s="816"/>
      <c r="CE101" s="816"/>
      <c r="CF101" s="816"/>
      <c r="CG101" s="816"/>
      <c r="CH101" s="816"/>
      <c r="CI101" s="816"/>
      <c r="CJ101" s="816"/>
      <c r="CK101" s="816"/>
      <c r="CL101" s="816"/>
    </row>
    <row r="102" spans="1:90" s="78" customFormat="1" ht="76.5" x14ac:dyDescent="0.2">
      <c r="A102" s="76"/>
      <c r="B102" s="909"/>
      <c r="C102" s="907"/>
      <c r="D102" s="829" t="s">
        <v>1997</v>
      </c>
      <c r="E102" s="830"/>
      <c r="F102" s="404"/>
      <c r="G102" s="404"/>
      <c r="H102" s="111">
        <v>1</v>
      </c>
      <c r="I102" s="111">
        <f t="shared" si="11"/>
        <v>0</v>
      </c>
      <c r="J102" s="867"/>
      <c r="K102" s="439" t="s">
        <v>1934</v>
      </c>
      <c r="L102" s="815" t="b">
        <v>0</v>
      </c>
      <c r="M102" s="808">
        <f t="shared" si="12"/>
        <v>0</v>
      </c>
      <c r="N102" s="850"/>
      <c r="O102" s="850"/>
      <c r="P102" s="850"/>
      <c r="Q102" s="850"/>
      <c r="R102" s="850"/>
      <c r="S102" s="850"/>
      <c r="T102" s="850"/>
      <c r="U102" s="850"/>
      <c r="V102" s="850"/>
      <c r="W102" s="815"/>
      <c r="X102" s="815"/>
      <c r="Y102" s="815"/>
      <c r="Z102" s="815"/>
      <c r="AA102" s="815"/>
      <c r="AB102" s="815"/>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816"/>
      <c r="BX102" s="816"/>
      <c r="BY102" s="816"/>
      <c r="BZ102" s="816"/>
      <c r="CA102" s="816"/>
      <c r="CB102" s="816"/>
      <c r="CC102" s="816"/>
      <c r="CD102" s="816"/>
      <c r="CE102" s="816"/>
      <c r="CF102" s="816"/>
      <c r="CG102" s="816"/>
      <c r="CH102" s="816"/>
      <c r="CI102" s="816"/>
      <c r="CJ102" s="816"/>
      <c r="CK102" s="816"/>
      <c r="CL102" s="816"/>
    </row>
    <row r="103" spans="1:90" s="78" customFormat="1" ht="25.5" x14ac:dyDescent="0.2">
      <c r="A103" s="76"/>
      <c r="B103" s="909"/>
      <c r="C103" s="907"/>
      <c r="D103" s="491" t="s">
        <v>1240</v>
      </c>
      <c r="E103" s="830"/>
      <c r="F103" s="404"/>
      <c r="G103" s="404"/>
      <c r="H103" s="111">
        <v>1</v>
      </c>
      <c r="I103" s="111">
        <f t="shared" si="11"/>
        <v>0</v>
      </c>
      <c r="J103" s="867"/>
      <c r="K103" s="439" t="s">
        <v>1728</v>
      </c>
      <c r="L103" s="815" t="b">
        <v>0</v>
      </c>
      <c r="M103" s="808">
        <f t="shared" si="12"/>
        <v>0</v>
      </c>
      <c r="N103" s="850"/>
      <c r="O103" s="850"/>
      <c r="P103" s="850"/>
      <c r="Q103" s="850"/>
      <c r="R103" s="850"/>
      <c r="S103" s="850"/>
      <c r="T103" s="850"/>
      <c r="U103" s="850"/>
      <c r="V103" s="850"/>
      <c r="W103" s="815"/>
      <c r="X103" s="815"/>
      <c r="Y103" s="815"/>
      <c r="Z103" s="815"/>
      <c r="AA103" s="815"/>
      <c r="AB103" s="815"/>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816"/>
      <c r="BX103" s="816"/>
      <c r="BY103" s="816"/>
      <c r="BZ103" s="816"/>
      <c r="CA103" s="816"/>
      <c r="CB103" s="816"/>
      <c r="CC103" s="816"/>
      <c r="CD103" s="816"/>
      <c r="CE103" s="816"/>
      <c r="CF103" s="816"/>
      <c r="CG103" s="816"/>
      <c r="CH103" s="816"/>
      <c r="CI103" s="816"/>
      <c r="CJ103" s="816"/>
      <c r="CK103" s="816"/>
      <c r="CL103" s="816"/>
    </row>
    <row r="104" spans="1:90" s="78" customFormat="1" ht="51" x14ac:dyDescent="0.2">
      <c r="A104" s="76"/>
      <c r="B104" s="909"/>
      <c r="C104" s="907"/>
      <c r="D104" s="491" t="s">
        <v>1241</v>
      </c>
      <c r="E104" s="831" t="s">
        <v>1249</v>
      </c>
      <c r="F104" s="404"/>
      <c r="G104" s="404"/>
      <c r="H104" s="111">
        <v>40</v>
      </c>
      <c r="I104" s="111">
        <f>'Teil 3 Anhang Büro'!G77</f>
        <v>0</v>
      </c>
      <c r="J104" s="867"/>
      <c r="K104" s="439" t="s">
        <v>1729</v>
      </c>
      <c r="L104" s="815" t="b">
        <v>1</v>
      </c>
      <c r="M104" s="808">
        <f t="shared" si="12"/>
        <v>40</v>
      </c>
      <c r="N104" s="850"/>
      <c r="O104" s="850"/>
      <c r="P104" s="850"/>
      <c r="Q104" s="850"/>
      <c r="R104" s="850"/>
      <c r="S104" s="850"/>
      <c r="T104" s="850"/>
      <c r="U104" s="850"/>
      <c r="V104" s="850"/>
      <c r="W104" s="815"/>
      <c r="X104" s="815"/>
      <c r="Y104" s="815"/>
      <c r="Z104" s="815"/>
      <c r="AA104" s="815"/>
      <c r="AB104" s="815"/>
      <c r="AC104" s="198"/>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816"/>
      <c r="BX104" s="816"/>
      <c r="BY104" s="816"/>
      <c r="BZ104" s="816"/>
      <c r="CA104" s="816"/>
      <c r="CB104" s="816"/>
      <c r="CC104" s="816"/>
      <c r="CD104" s="816"/>
      <c r="CE104" s="816"/>
      <c r="CF104" s="816"/>
      <c r="CG104" s="816"/>
      <c r="CH104" s="816"/>
      <c r="CI104" s="816"/>
      <c r="CJ104" s="816"/>
      <c r="CK104" s="816"/>
      <c r="CL104" s="816"/>
    </row>
    <row r="105" spans="1:90" s="78" customFormat="1" ht="38.25" x14ac:dyDescent="0.2">
      <c r="A105" s="76"/>
      <c r="B105" s="909"/>
      <c r="C105" s="907"/>
      <c r="D105" s="491" t="s">
        <v>1242</v>
      </c>
      <c r="E105" s="830"/>
      <c r="F105" s="404"/>
      <c r="G105" s="404"/>
      <c r="H105" s="111">
        <v>1</v>
      </c>
      <c r="I105" s="111">
        <f>M105</f>
        <v>0</v>
      </c>
      <c r="J105" s="867"/>
      <c r="K105" s="439" t="s">
        <v>1730</v>
      </c>
      <c r="L105" s="815" t="b">
        <v>0</v>
      </c>
      <c r="M105" s="808">
        <f t="shared" si="12"/>
        <v>0</v>
      </c>
      <c r="N105" s="850"/>
      <c r="O105" s="850"/>
      <c r="P105" s="850"/>
      <c r="Q105" s="850"/>
      <c r="R105" s="850"/>
      <c r="S105" s="850"/>
      <c r="T105" s="850"/>
      <c r="U105" s="850"/>
      <c r="V105" s="850"/>
      <c r="W105" s="815"/>
      <c r="X105" s="815"/>
      <c r="Y105" s="815"/>
      <c r="Z105" s="815"/>
      <c r="AA105" s="815"/>
      <c r="AB105" s="815"/>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816"/>
      <c r="BX105" s="816"/>
      <c r="BY105" s="816"/>
      <c r="BZ105" s="816"/>
      <c r="CA105" s="816"/>
      <c r="CB105" s="816"/>
      <c r="CC105" s="816"/>
      <c r="CD105" s="816"/>
      <c r="CE105" s="816"/>
      <c r="CF105" s="816"/>
      <c r="CG105" s="816"/>
      <c r="CH105" s="816"/>
      <c r="CI105" s="816"/>
      <c r="CJ105" s="816"/>
      <c r="CK105" s="816"/>
      <c r="CL105" s="816"/>
    </row>
    <row r="106" spans="1:90" s="78" customFormat="1" ht="38.25" x14ac:dyDescent="0.2">
      <c r="A106" s="76"/>
      <c r="B106" s="909"/>
      <c r="C106" s="907"/>
      <c r="D106" s="491" t="s">
        <v>1243</v>
      </c>
      <c r="E106" s="830"/>
      <c r="F106" s="404"/>
      <c r="G106" s="404"/>
      <c r="H106" s="111">
        <v>1</v>
      </c>
      <c r="I106" s="111">
        <f t="shared" ref="I106:I111" si="13">M106</f>
        <v>0</v>
      </c>
      <c r="J106" s="867"/>
      <c r="K106" s="439" t="s">
        <v>1731</v>
      </c>
      <c r="L106" s="815" t="b">
        <v>0</v>
      </c>
      <c r="M106" s="808">
        <f t="shared" si="12"/>
        <v>0</v>
      </c>
      <c r="N106" s="850"/>
      <c r="O106" s="850"/>
      <c r="P106" s="850"/>
      <c r="Q106" s="850"/>
      <c r="R106" s="850"/>
      <c r="S106" s="850"/>
      <c r="T106" s="850"/>
      <c r="U106" s="850"/>
      <c r="V106" s="850"/>
      <c r="W106" s="815"/>
      <c r="X106" s="815"/>
      <c r="Y106" s="815"/>
      <c r="Z106" s="815"/>
      <c r="AA106" s="815"/>
      <c r="AB106" s="815"/>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816"/>
      <c r="BX106" s="816"/>
      <c r="BY106" s="816"/>
      <c r="BZ106" s="816"/>
      <c r="CA106" s="816"/>
      <c r="CB106" s="816"/>
      <c r="CC106" s="816"/>
      <c r="CD106" s="816"/>
      <c r="CE106" s="816"/>
      <c r="CF106" s="816"/>
      <c r="CG106" s="816"/>
      <c r="CH106" s="816"/>
      <c r="CI106" s="816"/>
      <c r="CJ106" s="816"/>
      <c r="CK106" s="816"/>
      <c r="CL106" s="816"/>
    </row>
    <row r="107" spans="1:90" s="78" customFormat="1" ht="38.25" x14ac:dyDescent="0.2">
      <c r="A107" s="76"/>
      <c r="B107" s="909"/>
      <c r="C107" s="907"/>
      <c r="D107" s="491" t="s">
        <v>1244</v>
      </c>
      <c r="E107" s="830"/>
      <c r="F107" s="404"/>
      <c r="G107" s="404"/>
      <c r="H107" s="111">
        <v>1</v>
      </c>
      <c r="I107" s="111">
        <f t="shared" si="13"/>
        <v>0</v>
      </c>
      <c r="J107" s="867"/>
      <c r="K107" s="439" t="s">
        <v>1732</v>
      </c>
      <c r="L107" s="815" t="b">
        <v>0</v>
      </c>
      <c r="M107" s="808">
        <f t="shared" si="12"/>
        <v>0</v>
      </c>
      <c r="N107" s="850"/>
      <c r="O107" s="850"/>
      <c r="P107" s="850"/>
      <c r="Q107" s="850"/>
      <c r="R107" s="850"/>
      <c r="S107" s="850"/>
      <c r="T107" s="850"/>
      <c r="U107" s="850"/>
      <c r="V107" s="850"/>
      <c r="W107" s="815"/>
      <c r="X107" s="815"/>
      <c r="Y107" s="815"/>
      <c r="Z107" s="815"/>
      <c r="AA107" s="815"/>
      <c r="AB107" s="815"/>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816"/>
      <c r="BX107" s="816"/>
      <c r="BY107" s="816"/>
      <c r="BZ107" s="816"/>
      <c r="CA107" s="816"/>
      <c r="CB107" s="816"/>
      <c r="CC107" s="816"/>
      <c r="CD107" s="816"/>
      <c r="CE107" s="816"/>
      <c r="CF107" s="816"/>
      <c r="CG107" s="816"/>
      <c r="CH107" s="816"/>
      <c r="CI107" s="816"/>
      <c r="CJ107" s="816"/>
      <c r="CK107" s="816"/>
      <c r="CL107" s="816"/>
    </row>
    <row r="108" spans="1:90" s="78" customFormat="1" ht="38.25" x14ac:dyDescent="0.2">
      <c r="A108" s="76"/>
      <c r="B108" s="909"/>
      <c r="C108" s="907"/>
      <c r="D108" s="491" t="s">
        <v>1209</v>
      </c>
      <c r="E108" s="830"/>
      <c r="F108" s="404"/>
      <c r="G108" s="404"/>
      <c r="H108" s="111">
        <v>1</v>
      </c>
      <c r="I108" s="111">
        <f t="shared" si="13"/>
        <v>0</v>
      </c>
      <c r="J108" s="867"/>
      <c r="K108" s="439" t="s">
        <v>1743</v>
      </c>
      <c r="L108" s="815" t="b">
        <v>0</v>
      </c>
      <c r="M108" s="808">
        <f t="shared" si="12"/>
        <v>0</v>
      </c>
      <c r="N108" s="850"/>
      <c r="O108" s="850"/>
      <c r="P108" s="850"/>
      <c r="Q108" s="850"/>
      <c r="R108" s="850"/>
      <c r="S108" s="850"/>
      <c r="T108" s="850"/>
      <c r="U108" s="850"/>
      <c r="V108" s="850"/>
      <c r="W108" s="815"/>
      <c r="X108" s="815"/>
      <c r="Y108" s="815"/>
      <c r="Z108" s="815"/>
      <c r="AA108" s="815"/>
      <c r="AB108" s="815"/>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816"/>
      <c r="BX108" s="816"/>
      <c r="BY108" s="816"/>
      <c r="BZ108" s="816"/>
      <c r="CA108" s="816"/>
      <c r="CB108" s="816"/>
      <c r="CC108" s="816"/>
      <c r="CD108" s="816"/>
      <c r="CE108" s="816"/>
      <c r="CF108" s="816"/>
      <c r="CG108" s="816"/>
      <c r="CH108" s="816"/>
      <c r="CI108" s="816"/>
      <c r="CJ108" s="816"/>
      <c r="CK108" s="816"/>
      <c r="CL108" s="816"/>
    </row>
    <row r="109" spans="1:90" s="78" customFormat="1" ht="38.25" x14ac:dyDescent="0.2">
      <c r="A109" s="76"/>
      <c r="B109" s="909"/>
      <c r="C109" s="907"/>
      <c r="D109" s="491" t="s">
        <v>1245</v>
      </c>
      <c r="E109" s="830"/>
      <c r="F109" s="404"/>
      <c r="G109" s="404"/>
      <c r="H109" s="111">
        <v>1</v>
      </c>
      <c r="I109" s="111">
        <f t="shared" si="13"/>
        <v>0</v>
      </c>
      <c r="J109" s="867"/>
      <c r="K109" s="481" t="s">
        <v>1924</v>
      </c>
      <c r="L109" s="815" t="b">
        <v>0</v>
      </c>
      <c r="M109" s="808">
        <f t="shared" si="12"/>
        <v>0</v>
      </c>
      <c r="N109" s="850"/>
      <c r="O109" s="850"/>
      <c r="P109" s="850"/>
      <c r="Q109" s="850"/>
      <c r="R109" s="850"/>
      <c r="S109" s="850"/>
      <c r="T109" s="850"/>
      <c r="U109" s="850"/>
      <c r="V109" s="850"/>
      <c r="W109" s="815"/>
      <c r="X109" s="815"/>
      <c r="Y109" s="815"/>
      <c r="Z109" s="815"/>
      <c r="AA109" s="815"/>
      <c r="AB109" s="815"/>
      <c r="AC109" s="198"/>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816"/>
      <c r="BX109" s="816"/>
      <c r="BY109" s="816"/>
      <c r="BZ109" s="816"/>
      <c r="CA109" s="816"/>
      <c r="CB109" s="816"/>
      <c r="CC109" s="816"/>
      <c r="CD109" s="816"/>
      <c r="CE109" s="816"/>
      <c r="CF109" s="816"/>
      <c r="CG109" s="816"/>
      <c r="CH109" s="816"/>
      <c r="CI109" s="816"/>
      <c r="CJ109" s="816"/>
      <c r="CK109" s="816"/>
      <c r="CL109" s="816"/>
    </row>
    <row r="110" spans="1:90" s="78" customFormat="1" ht="38.25" x14ac:dyDescent="0.2">
      <c r="A110" s="76"/>
      <c r="B110" s="909"/>
      <c r="C110" s="907"/>
      <c r="D110" s="491" t="s">
        <v>1212</v>
      </c>
      <c r="E110" s="830"/>
      <c r="F110" s="404"/>
      <c r="G110" s="404"/>
      <c r="H110" s="111">
        <v>1</v>
      </c>
      <c r="I110" s="111">
        <f t="shared" si="13"/>
        <v>0</v>
      </c>
      <c r="J110" s="867"/>
      <c r="K110" s="439" t="s">
        <v>1914</v>
      </c>
      <c r="L110" s="815" t="b">
        <v>0</v>
      </c>
      <c r="M110" s="808">
        <f t="shared" si="12"/>
        <v>0</v>
      </c>
      <c r="N110" s="850"/>
      <c r="O110" s="850"/>
      <c r="P110" s="850"/>
      <c r="Q110" s="850"/>
      <c r="R110" s="850"/>
      <c r="S110" s="850"/>
      <c r="T110" s="850"/>
      <c r="U110" s="850"/>
      <c r="V110" s="850"/>
      <c r="W110" s="815"/>
      <c r="X110" s="815"/>
      <c r="Y110" s="815"/>
      <c r="Z110" s="815"/>
      <c r="AA110" s="815"/>
      <c r="AB110" s="815"/>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816"/>
      <c r="BX110" s="816"/>
      <c r="BY110" s="816"/>
      <c r="BZ110" s="816"/>
      <c r="CA110" s="816"/>
      <c r="CB110" s="816"/>
      <c r="CC110" s="816"/>
      <c r="CD110" s="816"/>
      <c r="CE110" s="816"/>
      <c r="CF110" s="816"/>
      <c r="CG110" s="816"/>
      <c r="CH110" s="816"/>
      <c r="CI110" s="816"/>
      <c r="CJ110" s="816"/>
      <c r="CK110" s="816"/>
      <c r="CL110" s="816"/>
    </row>
    <row r="111" spans="1:90" s="78" customFormat="1" ht="24.75" customHeight="1" x14ac:dyDescent="0.2">
      <c r="A111" s="76"/>
      <c r="B111" s="909"/>
      <c r="C111" s="907"/>
      <c r="D111" s="491" t="s">
        <v>1246</v>
      </c>
      <c r="E111" s="830"/>
      <c r="F111" s="404"/>
      <c r="G111" s="404"/>
      <c r="H111" s="111">
        <v>0</v>
      </c>
      <c r="I111" s="111">
        <f t="shared" si="13"/>
        <v>0</v>
      </c>
      <c r="J111" s="867"/>
      <c r="K111" s="439"/>
      <c r="L111" s="815" t="b">
        <v>1</v>
      </c>
      <c r="M111" s="808">
        <f t="shared" si="12"/>
        <v>0</v>
      </c>
      <c r="N111" s="850"/>
      <c r="O111" s="850"/>
      <c r="P111" s="850"/>
      <c r="Q111" s="850"/>
      <c r="R111" s="850"/>
      <c r="S111" s="850"/>
      <c r="T111" s="850"/>
      <c r="U111" s="850"/>
      <c r="V111" s="850"/>
      <c r="W111" s="815"/>
      <c r="X111" s="815"/>
      <c r="Y111" s="815"/>
      <c r="Z111" s="815"/>
      <c r="AA111" s="815"/>
      <c r="AB111" s="815"/>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816"/>
      <c r="BX111" s="816"/>
      <c r="BY111" s="816"/>
      <c r="BZ111" s="816"/>
      <c r="CA111" s="816"/>
      <c r="CB111" s="816"/>
      <c r="CC111" s="816"/>
      <c r="CD111" s="816"/>
      <c r="CE111" s="816"/>
      <c r="CF111" s="816"/>
      <c r="CG111" s="816"/>
      <c r="CH111" s="816"/>
      <c r="CI111" s="816"/>
      <c r="CJ111" s="816"/>
      <c r="CK111" s="816"/>
      <c r="CL111" s="816"/>
    </row>
    <row r="112" spans="1:90" s="78" customFormat="1" ht="25.5" x14ac:dyDescent="0.2">
      <c r="A112" s="76"/>
      <c r="B112" s="80" t="s">
        <v>145</v>
      </c>
      <c r="C112" s="288" t="s">
        <v>1233</v>
      </c>
      <c r="D112" s="902" t="s">
        <v>571</v>
      </c>
      <c r="E112" s="903"/>
      <c r="F112" s="404"/>
      <c r="G112" s="404"/>
      <c r="H112" s="111">
        <v>4</v>
      </c>
      <c r="I112" s="111">
        <f>VLOOKUP(D112,'Anhang Teil 3'!C216:D222,2,)</f>
        <v>0</v>
      </c>
      <c r="J112" s="867"/>
      <c r="K112" s="439" t="s">
        <v>1228</v>
      </c>
      <c r="L112" s="815"/>
      <c r="M112" s="808"/>
      <c r="N112" s="850"/>
      <c r="O112" s="850"/>
      <c r="P112" s="850"/>
      <c r="Q112" s="850"/>
      <c r="R112" s="850"/>
      <c r="S112" s="850"/>
      <c r="T112" s="850"/>
      <c r="U112" s="850"/>
      <c r="V112" s="850"/>
      <c r="W112" s="815"/>
      <c r="X112" s="815"/>
      <c r="Y112" s="815"/>
      <c r="Z112" s="815"/>
      <c r="AA112" s="815"/>
      <c r="AB112" s="815"/>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816"/>
      <c r="BX112" s="816"/>
      <c r="BY112" s="816"/>
      <c r="BZ112" s="816"/>
      <c r="CA112" s="816"/>
      <c r="CB112" s="816"/>
      <c r="CC112" s="816"/>
      <c r="CD112" s="816"/>
      <c r="CE112" s="816"/>
      <c r="CF112" s="816"/>
      <c r="CG112" s="816"/>
      <c r="CH112" s="816"/>
      <c r="CI112" s="816"/>
      <c r="CJ112" s="816"/>
      <c r="CK112" s="816"/>
      <c r="CL112" s="816"/>
    </row>
    <row r="113" spans="1:90" s="78" customFormat="1" ht="25.5" x14ac:dyDescent="0.2">
      <c r="A113" s="76"/>
      <c r="B113" s="80" t="s">
        <v>146</v>
      </c>
      <c r="C113" s="253" t="s">
        <v>1234</v>
      </c>
      <c r="D113" s="902" t="s">
        <v>571</v>
      </c>
      <c r="E113" s="903"/>
      <c r="F113" s="404"/>
      <c r="G113" s="404"/>
      <c r="H113" s="111">
        <v>4</v>
      </c>
      <c r="I113" s="111">
        <f>VLOOKUP(D113,'Anhang Teil 3'!C223:D229,2,)</f>
        <v>0</v>
      </c>
      <c r="J113" s="867"/>
      <c r="K113" s="439" t="s">
        <v>1228</v>
      </c>
      <c r="L113" s="815"/>
      <c r="M113" s="808"/>
      <c r="N113" s="850"/>
      <c r="O113" s="850"/>
      <c r="P113" s="850"/>
      <c r="Q113" s="850"/>
      <c r="R113" s="850"/>
      <c r="S113" s="850"/>
      <c r="T113" s="850"/>
      <c r="U113" s="850"/>
      <c r="V113" s="850"/>
      <c r="W113" s="815"/>
      <c r="X113" s="815"/>
      <c r="Y113" s="815"/>
      <c r="Z113" s="815"/>
      <c r="AA113" s="815"/>
      <c r="AB113" s="815"/>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816"/>
      <c r="BX113" s="816"/>
      <c r="BY113" s="816"/>
      <c r="BZ113" s="816"/>
      <c r="CA113" s="816"/>
      <c r="CB113" s="816"/>
      <c r="CC113" s="816"/>
      <c r="CD113" s="816"/>
      <c r="CE113" s="816"/>
      <c r="CF113" s="816"/>
      <c r="CG113" s="816"/>
      <c r="CH113" s="816"/>
      <c r="CI113" s="816"/>
      <c r="CJ113" s="816"/>
      <c r="CK113" s="816"/>
      <c r="CL113" s="816"/>
    </row>
    <row r="114" spans="1:90" s="78" customFormat="1" ht="51.75" thickBot="1" x14ac:dyDescent="0.25">
      <c r="A114" s="76"/>
      <c r="B114" s="221" t="s">
        <v>291</v>
      </c>
      <c r="C114" s="288" t="s">
        <v>1235</v>
      </c>
      <c r="D114" s="902" t="s">
        <v>571</v>
      </c>
      <c r="E114" s="903"/>
      <c r="F114" s="404"/>
      <c r="G114" s="404"/>
      <c r="H114" s="111">
        <v>3</v>
      </c>
      <c r="I114" s="111">
        <f>VLOOKUP(D114,'Anhang Teil 3'!C230:D234,2,)</f>
        <v>0</v>
      </c>
      <c r="J114" s="867"/>
      <c r="K114" s="439" t="s">
        <v>1915</v>
      </c>
      <c r="L114" s="815"/>
      <c r="M114" s="808"/>
      <c r="N114" s="850"/>
      <c r="O114" s="850"/>
      <c r="P114" s="850"/>
      <c r="Q114" s="850"/>
      <c r="R114" s="850"/>
      <c r="S114" s="850"/>
      <c r="T114" s="850"/>
      <c r="U114" s="850"/>
      <c r="V114" s="850"/>
      <c r="W114" s="815"/>
      <c r="X114" s="815"/>
      <c r="Y114" s="815"/>
      <c r="Z114" s="815"/>
      <c r="AA114" s="815"/>
      <c r="AB114" s="815"/>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816"/>
      <c r="BX114" s="816"/>
      <c r="BY114" s="816"/>
      <c r="BZ114" s="816"/>
      <c r="CA114" s="816"/>
      <c r="CB114" s="816"/>
      <c r="CC114" s="816"/>
      <c r="CD114" s="816"/>
      <c r="CE114" s="816"/>
      <c r="CF114" s="816"/>
      <c r="CG114" s="816"/>
      <c r="CH114" s="816"/>
      <c r="CI114" s="816"/>
      <c r="CJ114" s="816"/>
      <c r="CK114" s="816"/>
      <c r="CL114" s="816"/>
    </row>
    <row r="115" spans="1:90" s="78" customFormat="1" ht="51.75" thickBot="1" x14ac:dyDescent="0.25">
      <c r="A115" s="76"/>
      <c r="B115" s="221" t="s">
        <v>292</v>
      </c>
      <c r="C115" s="138" t="s">
        <v>1236</v>
      </c>
      <c r="D115" s="531"/>
      <c r="E115" s="532"/>
      <c r="F115" s="404"/>
      <c r="G115" s="404"/>
      <c r="H115" s="111">
        <v>4</v>
      </c>
      <c r="I115" s="111">
        <f t="shared" ref="I115" si="14">IF(D115="",0,H115)</f>
        <v>0</v>
      </c>
      <c r="J115" s="867"/>
      <c r="K115" s="439" t="s">
        <v>1248</v>
      </c>
      <c r="L115" s="815"/>
      <c r="M115" s="808"/>
      <c r="N115" s="850"/>
      <c r="O115" s="850"/>
      <c r="P115" s="850"/>
      <c r="Q115" s="850"/>
      <c r="R115" s="850"/>
      <c r="S115" s="850"/>
      <c r="T115" s="850"/>
      <c r="U115" s="850"/>
      <c r="V115" s="850"/>
      <c r="W115" s="815"/>
      <c r="X115" s="815"/>
      <c r="Y115" s="815"/>
      <c r="Z115" s="815"/>
      <c r="AA115" s="815"/>
      <c r="AB115" s="815"/>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816"/>
      <c r="BX115" s="816"/>
      <c r="BY115" s="816"/>
      <c r="BZ115" s="816"/>
      <c r="CA115" s="816"/>
      <c r="CB115" s="816"/>
      <c r="CC115" s="816"/>
      <c r="CD115" s="816"/>
      <c r="CE115" s="816"/>
      <c r="CF115" s="816"/>
      <c r="CG115" s="816"/>
      <c r="CH115" s="816"/>
      <c r="CI115" s="816"/>
      <c r="CJ115" s="816"/>
      <c r="CK115" s="816"/>
      <c r="CL115" s="816"/>
    </row>
    <row r="116" spans="1:90" s="78" customFormat="1" ht="12.75" x14ac:dyDescent="0.2">
      <c r="A116" s="76"/>
      <c r="B116" s="76"/>
      <c r="C116" s="76"/>
      <c r="D116" s="799"/>
      <c r="E116" s="198"/>
      <c r="F116" s="459"/>
      <c r="G116" s="446" t="s">
        <v>35</v>
      </c>
      <c r="H116" s="111">
        <v>70</v>
      </c>
      <c r="I116" s="111">
        <f>SUM(I98:I115)</f>
        <v>0</v>
      </c>
      <c r="J116" s="198"/>
      <c r="K116" s="474"/>
      <c r="L116" s="815"/>
      <c r="M116" s="808"/>
      <c r="N116" s="850"/>
      <c r="O116" s="850"/>
      <c r="P116" s="850"/>
      <c r="Q116" s="850"/>
      <c r="R116" s="850"/>
      <c r="S116" s="850"/>
      <c r="T116" s="850"/>
      <c r="U116" s="850"/>
      <c r="V116" s="850"/>
      <c r="W116" s="815"/>
      <c r="X116" s="815"/>
      <c r="Y116" s="815"/>
      <c r="Z116" s="815"/>
      <c r="AA116" s="815"/>
      <c r="AB116" s="815"/>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816"/>
      <c r="BX116" s="816"/>
      <c r="BY116" s="816"/>
      <c r="BZ116" s="816"/>
      <c r="CA116" s="816"/>
      <c r="CB116" s="816"/>
      <c r="CC116" s="816"/>
      <c r="CD116" s="816"/>
      <c r="CE116" s="816"/>
      <c r="CF116" s="816"/>
      <c r="CG116" s="816"/>
      <c r="CH116" s="816"/>
      <c r="CI116" s="816"/>
      <c r="CJ116" s="816"/>
      <c r="CK116" s="816"/>
      <c r="CL116" s="816"/>
    </row>
    <row r="117" spans="1:90" s="78" customFormat="1" ht="12.75" x14ac:dyDescent="0.2">
      <c r="A117" s="76"/>
      <c r="B117" s="76"/>
      <c r="C117" s="76"/>
      <c r="D117" s="799"/>
      <c r="E117" s="198"/>
      <c r="F117" s="459"/>
      <c r="G117" s="459"/>
      <c r="H117" s="119"/>
      <c r="I117" s="119"/>
      <c r="J117" s="198"/>
      <c r="K117" s="473"/>
      <c r="L117" s="815"/>
      <c r="M117" s="850"/>
      <c r="N117" s="850"/>
      <c r="O117" s="850"/>
      <c r="P117" s="850"/>
      <c r="Q117" s="850"/>
      <c r="R117" s="850"/>
      <c r="S117" s="850"/>
      <c r="T117" s="850"/>
      <c r="U117" s="850"/>
      <c r="V117" s="850"/>
      <c r="W117" s="815"/>
      <c r="X117" s="815"/>
      <c r="Y117" s="815"/>
      <c r="Z117" s="815"/>
      <c r="AA117" s="815"/>
      <c r="AB117" s="815"/>
      <c r="AC117" s="198"/>
      <c r="AD117" s="198"/>
      <c r="AE117" s="198"/>
      <c r="AF117" s="198"/>
      <c r="AG117" s="198"/>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816"/>
      <c r="BX117" s="816"/>
      <c r="BY117" s="816"/>
      <c r="BZ117" s="816"/>
      <c r="CA117" s="816"/>
      <c r="CB117" s="816"/>
      <c r="CC117" s="816"/>
      <c r="CD117" s="816"/>
      <c r="CE117" s="816"/>
      <c r="CF117" s="816"/>
      <c r="CG117" s="816"/>
      <c r="CH117" s="816"/>
      <c r="CI117" s="816"/>
      <c r="CJ117" s="816"/>
      <c r="CK117" s="816"/>
      <c r="CL117" s="816"/>
    </row>
    <row r="118" spans="1:90" s="78" customFormat="1" ht="12.75" x14ac:dyDescent="0.2">
      <c r="A118" s="76"/>
      <c r="B118" s="76"/>
      <c r="C118" s="76"/>
      <c r="D118" s="799"/>
      <c r="E118" s="198"/>
      <c r="F118" s="459"/>
      <c r="G118" s="459"/>
      <c r="H118" s="119"/>
      <c r="I118" s="119"/>
      <c r="J118" s="198"/>
      <c r="K118" s="473"/>
      <c r="L118" s="815"/>
      <c r="M118" s="850"/>
      <c r="N118" s="850"/>
      <c r="O118" s="850"/>
      <c r="P118" s="850"/>
      <c r="Q118" s="850"/>
      <c r="R118" s="850"/>
      <c r="S118" s="850"/>
      <c r="T118" s="850"/>
      <c r="U118" s="850"/>
      <c r="V118" s="850"/>
      <c r="W118" s="815"/>
      <c r="X118" s="815"/>
      <c r="Y118" s="815"/>
      <c r="Z118" s="815"/>
      <c r="AA118" s="815"/>
      <c r="AB118" s="815"/>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816"/>
      <c r="BX118" s="816"/>
      <c r="BY118" s="816"/>
      <c r="BZ118" s="816"/>
      <c r="CA118" s="816"/>
      <c r="CB118" s="816"/>
      <c r="CC118" s="816"/>
      <c r="CD118" s="816"/>
      <c r="CE118" s="816"/>
      <c r="CF118" s="816"/>
      <c r="CG118" s="816"/>
      <c r="CH118" s="816"/>
      <c r="CI118" s="816"/>
      <c r="CJ118" s="816"/>
      <c r="CK118" s="816"/>
      <c r="CL118" s="816"/>
    </row>
    <row r="119" spans="1:90" s="449" customFormat="1" ht="40.5" customHeight="1" x14ac:dyDescent="0.25">
      <c r="A119" s="454"/>
      <c r="B119" s="448" t="s">
        <v>708</v>
      </c>
      <c r="C119" s="247"/>
      <c r="D119" s="827"/>
      <c r="E119" s="827"/>
      <c r="F119" s="247"/>
      <c r="G119" s="247"/>
      <c r="H119" s="247"/>
      <c r="I119" s="454"/>
      <c r="J119" s="799"/>
      <c r="K119" s="196"/>
      <c r="L119" s="820"/>
      <c r="M119" s="849"/>
      <c r="N119" s="849"/>
      <c r="O119" s="849"/>
      <c r="P119" s="849"/>
      <c r="Q119" s="849"/>
      <c r="R119" s="849"/>
      <c r="S119" s="849"/>
      <c r="T119" s="849"/>
      <c r="U119" s="849"/>
      <c r="V119" s="849"/>
      <c r="W119" s="820"/>
      <c r="X119" s="820"/>
      <c r="Y119" s="820"/>
      <c r="Z119" s="820"/>
      <c r="AA119" s="820"/>
      <c r="AB119" s="820"/>
      <c r="AC119" s="799"/>
      <c r="AD119" s="799"/>
      <c r="AE119" s="799"/>
      <c r="AF119" s="799"/>
      <c r="AG119" s="799"/>
      <c r="AH119" s="799"/>
      <c r="AI119" s="799"/>
      <c r="AJ119" s="799"/>
      <c r="AK119" s="799"/>
      <c r="AL119" s="799"/>
      <c r="AM119" s="799"/>
      <c r="AN119" s="799"/>
      <c r="AO119" s="799"/>
      <c r="AP119" s="799"/>
      <c r="AQ119" s="799"/>
      <c r="AR119" s="799"/>
      <c r="AS119" s="799"/>
      <c r="AT119" s="799"/>
      <c r="AU119" s="799"/>
      <c r="AV119" s="799"/>
      <c r="AW119" s="799"/>
      <c r="AX119" s="799"/>
      <c r="AY119" s="799"/>
      <c r="AZ119" s="799"/>
      <c r="BA119" s="799"/>
      <c r="BB119" s="799"/>
      <c r="BC119" s="799"/>
      <c r="BD119" s="799"/>
      <c r="BE119" s="799"/>
      <c r="BF119" s="799"/>
      <c r="BG119" s="799"/>
      <c r="BH119" s="799"/>
      <c r="BI119" s="799"/>
      <c r="BJ119" s="799"/>
      <c r="BK119" s="799"/>
      <c r="BL119" s="799"/>
      <c r="BM119" s="799"/>
      <c r="BN119" s="799"/>
      <c r="BO119" s="799"/>
      <c r="BP119" s="799"/>
      <c r="BQ119" s="799"/>
      <c r="BR119" s="799"/>
      <c r="BS119" s="799"/>
      <c r="BT119" s="799"/>
      <c r="BU119" s="799"/>
      <c r="BV119" s="799"/>
      <c r="BW119" s="821"/>
      <c r="BX119" s="821"/>
      <c r="BY119" s="821"/>
      <c r="BZ119" s="821"/>
      <c r="CA119" s="821"/>
      <c r="CB119" s="821"/>
      <c r="CC119" s="821"/>
      <c r="CD119" s="821"/>
      <c r="CE119" s="821"/>
      <c r="CF119" s="821"/>
      <c r="CG119" s="821"/>
      <c r="CH119" s="821"/>
      <c r="CI119" s="821"/>
      <c r="CJ119" s="821"/>
      <c r="CK119" s="821"/>
      <c r="CL119" s="821"/>
    </row>
    <row r="120" spans="1:90" s="449" customFormat="1" ht="40.5" customHeight="1" x14ac:dyDescent="0.25">
      <c r="A120" s="454"/>
      <c r="B120" s="448" t="s">
        <v>552</v>
      </c>
      <c r="C120" s="448" t="s">
        <v>553</v>
      </c>
      <c r="D120" s="898" t="s">
        <v>554</v>
      </c>
      <c r="E120" s="899"/>
      <c r="F120" s="529" t="s">
        <v>555</v>
      </c>
      <c r="G120" s="529" t="s">
        <v>556</v>
      </c>
      <c r="H120" s="797" t="s">
        <v>416</v>
      </c>
      <c r="I120" s="797" t="s">
        <v>420</v>
      </c>
      <c r="J120" s="529" t="s">
        <v>557</v>
      </c>
      <c r="K120" s="448" t="s">
        <v>422</v>
      </c>
      <c r="L120" s="820"/>
      <c r="M120" s="849"/>
      <c r="N120" s="849"/>
      <c r="O120" s="849"/>
      <c r="P120" s="849"/>
      <c r="Q120" s="849"/>
      <c r="R120" s="849"/>
      <c r="S120" s="849"/>
      <c r="T120" s="849"/>
      <c r="U120" s="849"/>
      <c r="V120" s="849"/>
      <c r="W120" s="820"/>
      <c r="X120" s="820"/>
      <c r="Y120" s="820"/>
      <c r="Z120" s="820"/>
      <c r="AA120" s="820"/>
      <c r="AB120" s="820"/>
      <c r="AC120" s="799"/>
      <c r="AD120" s="799"/>
      <c r="AE120" s="799"/>
      <c r="AF120" s="799"/>
      <c r="AG120" s="799"/>
      <c r="AH120" s="799"/>
      <c r="AI120" s="799"/>
      <c r="AJ120" s="799"/>
      <c r="AK120" s="799"/>
      <c r="AL120" s="799"/>
      <c r="AM120" s="799"/>
      <c r="AN120" s="799"/>
      <c r="AO120" s="799"/>
      <c r="AP120" s="799"/>
      <c r="AQ120" s="799"/>
      <c r="AR120" s="799"/>
      <c r="AS120" s="799"/>
      <c r="AT120" s="799"/>
      <c r="AU120" s="799"/>
      <c r="AV120" s="799"/>
      <c r="AW120" s="799"/>
      <c r="AX120" s="799"/>
      <c r="AY120" s="799"/>
      <c r="AZ120" s="799"/>
      <c r="BA120" s="799"/>
      <c r="BB120" s="799"/>
      <c r="BC120" s="799"/>
      <c r="BD120" s="799"/>
      <c r="BE120" s="799"/>
      <c r="BF120" s="799"/>
      <c r="BG120" s="799"/>
      <c r="BH120" s="799"/>
      <c r="BI120" s="799"/>
      <c r="BJ120" s="799"/>
      <c r="BK120" s="799"/>
      <c r="BL120" s="799"/>
      <c r="BM120" s="799"/>
      <c r="BN120" s="799"/>
      <c r="BO120" s="799"/>
      <c r="BP120" s="799"/>
      <c r="BQ120" s="799"/>
      <c r="BR120" s="799"/>
      <c r="BS120" s="799"/>
      <c r="BT120" s="799"/>
      <c r="BU120" s="799"/>
      <c r="BV120" s="799"/>
      <c r="BW120" s="821"/>
      <c r="BX120" s="821"/>
      <c r="BY120" s="821"/>
      <c r="BZ120" s="821"/>
      <c r="CA120" s="821"/>
      <c r="CB120" s="821"/>
      <c r="CC120" s="821"/>
      <c r="CD120" s="821"/>
      <c r="CE120" s="821"/>
      <c r="CF120" s="821"/>
      <c r="CG120" s="821"/>
      <c r="CH120" s="821"/>
      <c r="CI120" s="821"/>
      <c r="CJ120" s="821"/>
      <c r="CK120" s="821"/>
      <c r="CL120" s="821"/>
    </row>
    <row r="121" spans="1:90" s="78" customFormat="1" ht="102" x14ac:dyDescent="0.2">
      <c r="A121" s="76"/>
      <c r="B121" s="908" t="s">
        <v>148</v>
      </c>
      <c r="C121" s="906" t="s">
        <v>1250</v>
      </c>
      <c r="D121" s="491" t="s">
        <v>1251</v>
      </c>
      <c r="E121" s="830"/>
      <c r="F121" s="404"/>
      <c r="G121" s="404"/>
      <c r="H121" s="111">
        <v>4</v>
      </c>
      <c r="I121" s="111">
        <f>M121</f>
        <v>0</v>
      </c>
      <c r="J121" s="867"/>
      <c r="K121" s="439" t="s">
        <v>1268</v>
      </c>
      <c r="L121" s="815" t="b">
        <v>0</v>
      </c>
      <c r="M121" s="808">
        <f>IF(L121=TRUE,H121,0)</f>
        <v>0</v>
      </c>
      <c r="N121" s="850"/>
      <c r="O121" s="850"/>
      <c r="P121" s="850"/>
      <c r="Q121" s="850"/>
      <c r="R121" s="850"/>
      <c r="S121" s="850"/>
      <c r="T121" s="850"/>
      <c r="U121" s="850"/>
      <c r="V121" s="850"/>
      <c r="W121" s="815"/>
      <c r="X121" s="815"/>
      <c r="Y121" s="815"/>
      <c r="Z121" s="815"/>
      <c r="AA121" s="815"/>
      <c r="AB121" s="815"/>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816"/>
      <c r="BX121" s="816"/>
      <c r="BY121" s="816"/>
      <c r="BZ121" s="816"/>
      <c r="CA121" s="816"/>
      <c r="CB121" s="816"/>
      <c r="CC121" s="816"/>
      <c r="CD121" s="816"/>
      <c r="CE121" s="816"/>
      <c r="CF121" s="816"/>
      <c r="CG121" s="816"/>
      <c r="CH121" s="816"/>
      <c r="CI121" s="816"/>
      <c r="CJ121" s="816"/>
      <c r="CK121" s="816"/>
      <c r="CL121" s="816"/>
    </row>
    <row r="122" spans="1:90" s="78" customFormat="1" ht="25.5" x14ac:dyDescent="0.2">
      <c r="A122" s="76"/>
      <c r="B122" s="909"/>
      <c r="C122" s="907"/>
      <c r="D122" s="491" t="s">
        <v>1252</v>
      </c>
      <c r="E122" s="830"/>
      <c r="F122" s="404"/>
      <c r="G122" s="404"/>
      <c r="H122" s="111">
        <v>3</v>
      </c>
      <c r="I122" s="111">
        <f>M122</f>
        <v>0</v>
      </c>
      <c r="J122" s="867"/>
      <c r="K122" s="439"/>
      <c r="L122" s="815" t="b">
        <v>0</v>
      </c>
      <c r="M122" s="808">
        <f t="shared" ref="M122:M143" si="15">IF(L122=TRUE,H122,0)</f>
        <v>0</v>
      </c>
      <c r="N122" s="850"/>
      <c r="O122" s="850"/>
      <c r="P122" s="850"/>
      <c r="Q122" s="850"/>
      <c r="R122" s="850"/>
      <c r="S122" s="850"/>
      <c r="T122" s="850"/>
      <c r="U122" s="850"/>
      <c r="V122" s="850"/>
      <c r="W122" s="815"/>
      <c r="X122" s="815"/>
      <c r="Y122" s="815"/>
      <c r="Z122" s="815"/>
      <c r="AA122" s="815"/>
      <c r="AB122" s="815"/>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816"/>
      <c r="BX122" s="816"/>
      <c r="BY122" s="816"/>
      <c r="BZ122" s="816"/>
      <c r="CA122" s="816"/>
      <c r="CB122" s="816"/>
      <c r="CC122" s="816"/>
      <c r="CD122" s="816"/>
      <c r="CE122" s="816"/>
      <c r="CF122" s="816"/>
      <c r="CG122" s="816"/>
      <c r="CH122" s="816"/>
      <c r="CI122" s="816"/>
      <c r="CJ122" s="816"/>
      <c r="CK122" s="816"/>
      <c r="CL122" s="816"/>
    </row>
    <row r="123" spans="1:90" s="78" customFormat="1" ht="38.25" x14ac:dyDescent="0.2">
      <c r="A123" s="76"/>
      <c r="B123" s="909"/>
      <c r="C123" s="907"/>
      <c r="D123" s="491" t="s">
        <v>1253</v>
      </c>
      <c r="E123" s="830"/>
      <c r="F123" s="404"/>
      <c r="G123" s="404"/>
      <c r="H123" s="111">
        <v>2</v>
      </c>
      <c r="I123" s="111">
        <f t="shared" ref="I123:I131" si="16">M123</f>
        <v>0</v>
      </c>
      <c r="J123" s="867"/>
      <c r="K123" s="439"/>
      <c r="L123" s="815" t="b">
        <v>0</v>
      </c>
      <c r="M123" s="808">
        <f t="shared" si="15"/>
        <v>0</v>
      </c>
      <c r="N123" s="850"/>
      <c r="O123" s="850"/>
      <c r="P123" s="850"/>
      <c r="Q123" s="850"/>
      <c r="R123" s="850"/>
      <c r="S123" s="850"/>
      <c r="T123" s="850"/>
      <c r="U123" s="850"/>
      <c r="V123" s="850"/>
      <c r="W123" s="815"/>
      <c r="X123" s="815"/>
      <c r="Y123" s="815"/>
      <c r="Z123" s="815"/>
      <c r="AA123" s="815"/>
      <c r="AB123" s="815"/>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816"/>
      <c r="BX123" s="816"/>
      <c r="BY123" s="816"/>
      <c r="BZ123" s="816"/>
      <c r="CA123" s="816"/>
      <c r="CB123" s="816"/>
      <c r="CC123" s="816"/>
      <c r="CD123" s="816"/>
      <c r="CE123" s="816"/>
      <c r="CF123" s="816"/>
      <c r="CG123" s="816"/>
      <c r="CH123" s="816"/>
      <c r="CI123" s="816"/>
      <c r="CJ123" s="816"/>
      <c r="CK123" s="816"/>
      <c r="CL123" s="816"/>
    </row>
    <row r="124" spans="1:90" s="78" customFormat="1" ht="25.5" x14ac:dyDescent="0.2">
      <c r="A124" s="76"/>
      <c r="B124" s="909"/>
      <c r="C124" s="907"/>
      <c r="D124" s="491" t="s">
        <v>1254</v>
      </c>
      <c r="E124" s="830"/>
      <c r="F124" s="404"/>
      <c r="G124" s="404"/>
      <c r="H124" s="111">
        <v>2</v>
      </c>
      <c r="I124" s="111">
        <f t="shared" si="16"/>
        <v>0</v>
      </c>
      <c r="J124" s="867"/>
      <c r="K124" s="439"/>
      <c r="L124" s="815" t="b">
        <v>0</v>
      </c>
      <c r="M124" s="808">
        <f t="shared" si="15"/>
        <v>0</v>
      </c>
      <c r="N124" s="850"/>
      <c r="O124" s="850"/>
      <c r="P124" s="850"/>
      <c r="Q124" s="850"/>
      <c r="R124" s="850"/>
      <c r="S124" s="850"/>
      <c r="T124" s="850"/>
      <c r="U124" s="850"/>
      <c r="V124" s="850"/>
      <c r="W124" s="815"/>
      <c r="X124" s="815"/>
      <c r="Y124" s="815"/>
      <c r="Z124" s="815"/>
      <c r="AA124" s="815"/>
      <c r="AB124" s="815"/>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816"/>
      <c r="BX124" s="816"/>
      <c r="BY124" s="816"/>
      <c r="BZ124" s="816"/>
      <c r="CA124" s="816"/>
      <c r="CB124" s="816"/>
      <c r="CC124" s="816"/>
      <c r="CD124" s="816"/>
      <c r="CE124" s="816"/>
      <c r="CF124" s="816"/>
      <c r="CG124" s="816"/>
      <c r="CH124" s="816"/>
      <c r="CI124" s="816"/>
      <c r="CJ124" s="816"/>
      <c r="CK124" s="816"/>
      <c r="CL124" s="816"/>
    </row>
    <row r="125" spans="1:90" s="78" customFormat="1" ht="23.25" customHeight="1" thickBot="1" x14ac:dyDescent="0.25">
      <c r="A125" s="76"/>
      <c r="B125" s="909"/>
      <c r="C125" s="907"/>
      <c r="D125" s="491" t="s">
        <v>1246</v>
      </c>
      <c r="E125" s="830"/>
      <c r="F125" s="404"/>
      <c r="G125" s="404"/>
      <c r="H125" s="111">
        <v>0</v>
      </c>
      <c r="I125" s="111">
        <f t="shared" si="16"/>
        <v>0</v>
      </c>
      <c r="J125" s="510"/>
      <c r="K125" s="439"/>
      <c r="L125" s="815" t="b">
        <v>0</v>
      </c>
      <c r="M125" s="808">
        <f t="shared" si="15"/>
        <v>0</v>
      </c>
      <c r="N125" s="850"/>
      <c r="O125" s="850"/>
      <c r="P125" s="850"/>
      <c r="Q125" s="850"/>
      <c r="R125" s="850"/>
      <c r="S125" s="850"/>
      <c r="T125" s="850"/>
      <c r="U125" s="850"/>
      <c r="V125" s="850"/>
      <c r="W125" s="815"/>
      <c r="X125" s="815"/>
      <c r="Y125" s="815"/>
      <c r="Z125" s="815"/>
      <c r="AA125" s="815"/>
      <c r="AB125" s="815"/>
      <c r="AC125" s="198"/>
      <c r="AD125" s="198"/>
      <c r="AE125" s="198"/>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816"/>
      <c r="BX125" s="816"/>
      <c r="BY125" s="816"/>
      <c r="BZ125" s="816"/>
      <c r="CA125" s="816"/>
      <c r="CB125" s="816"/>
      <c r="CC125" s="816"/>
      <c r="CD125" s="816"/>
      <c r="CE125" s="816"/>
      <c r="CF125" s="816"/>
      <c r="CG125" s="816"/>
      <c r="CH125" s="816"/>
      <c r="CI125" s="816"/>
      <c r="CJ125" s="816"/>
      <c r="CK125" s="816"/>
      <c r="CL125" s="816"/>
    </row>
    <row r="126" spans="1:90" s="78" customFormat="1" ht="12.75" x14ac:dyDescent="0.2">
      <c r="A126" s="76"/>
      <c r="B126" s="921" t="s">
        <v>149</v>
      </c>
      <c r="C126" s="923" t="s">
        <v>1255</v>
      </c>
      <c r="D126" s="838" t="s">
        <v>1167</v>
      </c>
      <c r="E126" s="839"/>
      <c r="F126" s="508"/>
      <c r="G126" s="508"/>
      <c r="H126" s="123">
        <v>1</v>
      </c>
      <c r="I126" s="123">
        <f t="shared" si="16"/>
        <v>0</v>
      </c>
      <c r="J126" s="879"/>
      <c r="K126" s="440" t="s">
        <v>1733</v>
      </c>
      <c r="L126" s="815" t="b">
        <v>0</v>
      </c>
      <c r="M126" s="808">
        <f t="shared" si="15"/>
        <v>0</v>
      </c>
      <c r="N126" s="850"/>
      <c r="O126" s="850"/>
      <c r="P126" s="850"/>
      <c r="Q126" s="850"/>
      <c r="R126" s="850"/>
      <c r="S126" s="850"/>
      <c r="T126" s="850"/>
      <c r="U126" s="850"/>
      <c r="V126" s="850"/>
      <c r="W126" s="815"/>
      <c r="X126" s="815"/>
      <c r="Y126" s="815"/>
      <c r="Z126" s="815"/>
      <c r="AA126" s="815"/>
      <c r="AB126" s="815"/>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816"/>
      <c r="BX126" s="816"/>
      <c r="BY126" s="816"/>
      <c r="BZ126" s="816"/>
      <c r="CA126" s="816"/>
      <c r="CB126" s="816"/>
      <c r="CC126" s="816"/>
      <c r="CD126" s="816"/>
      <c r="CE126" s="816"/>
      <c r="CF126" s="816"/>
      <c r="CG126" s="816"/>
      <c r="CH126" s="816"/>
      <c r="CI126" s="816"/>
      <c r="CJ126" s="816"/>
      <c r="CK126" s="816"/>
      <c r="CL126" s="816"/>
    </row>
    <row r="127" spans="1:90" s="78" customFormat="1" ht="38.25" x14ac:dyDescent="0.2">
      <c r="A127" s="76"/>
      <c r="B127" s="922"/>
      <c r="C127" s="907"/>
      <c r="D127" s="491" t="s">
        <v>1256</v>
      </c>
      <c r="E127" s="830"/>
      <c r="F127" s="404"/>
      <c r="G127" s="404"/>
      <c r="H127" s="111">
        <v>1</v>
      </c>
      <c r="I127" s="111">
        <f t="shared" si="16"/>
        <v>0</v>
      </c>
      <c r="J127" s="867"/>
      <c r="K127" s="439" t="s">
        <v>1734</v>
      </c>
      <c r="L127" s="815" t="b">
        <v>0</v>
      </c>
      <c r="M127" s="808">
        <f t="shared" si="15"/>
        <v>0</v>
      </c>
      <c r="N127" s="850"/>
      <c r="O127" s="850"/>
      <c r="P127" s="850"/>
      <c r="Q127" s="850"/>
      <c r="R127" s="850"/>
      <c r="S127" s="850"/>
      <c r="T127" s="850"/>
      <c r="U127" s="850"/>
      <c r="V127" s="850"/>
      <c r="W127" s="815"/>
      <c r="X127" s="815"/>
      <c r="Y127" s="815"/>
      <c r="Z127" s="815"/>
      <c r="AA127" s="815"/>
      <c r="AB127" s="815"/>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816"/>
      <c r="BX127" s="816"/>
      <c r="BY127" s="816"/>
      <c r="BZ127" s="816"/>
      <c r="CA127" s="816"/>
      <c r="CB127" s="816"/>
      <c r="CC127" s="816"/>
      <c r="CD127" s="816"/>
      <c r="CE127" s="816"/>
      <c r="CF127" s="816"/>
      <c r="CG127" s="816"/>
      <c r="CH127" s="816"/>
      <c r="CI127" s="816"/>
      <c r="CJ127" s="816"/>
      <c r="CK127" s="816"/>
      <c r="CL127" s="816"/>
    </row>
    <row r="128" spans="1:90" s="78" customFormat="1" ht="25.5" x14ac:dyDescent="0.2">
      <c r="A128" s="76"/>
      <c r="B128" s="922"/>
      <c r="C128" s="907"/>
      <c r="D128" s="491" t="s">
        <v>1257</v>
      </c>
      <c r="E128" s="830"/>
      <c r="F128" s="404"/>
      <c r="G128" s="404"/>
      <c r="H128" s="111">
        <v>1</v>
      </c>
      <c r="I128" s="111">
        <f t="shared" si="16"/>
        <v>0</v>
      </c>
      <c r="J128" s="867"/>
      <c r="K128" s="439" t="s">
        <v>1735</v>
      </c>
      <c r="L128" s="815" t="b">
        <v>0</v>
      </c>
      <c r="M128" s="808">
        <f t="shared" si="15"/>
        <v>0</v>
      </c>
      <c r="N128" s="850"/>
      <c r="O128" s="850"/>
      <c r="P128" s="850"/>
      <c r="Q128" s="850"/>
      <c r="R128" s="850"/>
      <c r="S128" s="850"/>
      <c r="T128" s="850"/>
      <c r="U128" s="850"/>
      <c r="V128" s="850"/>
      <c r="W128" s="815"/>
      <c r="X128" s="815"/>
      <c r="Y128" s="815"/>
      <c r="Z128" s="815"/>
      <c r="AA128" s="815"/>
      <c r="AB128" s="815"/>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816"/>
      <c r="BX128" s="816"/>
      <c r="BY128" s="816"/>
      <c r="BZ128" s="816"/>
      <c r="CA128" s="816"/>
      <c r="CB128" s="816"/>
      <c r="CC128" s="816"/>
      <c r="CD128" s="816"/>
      <c r="CE128" s="816"/>
      <c r="CF128" s="816"/>
      <c r="CG128" s="816"/>
      <c r="CH128" s="816"/>
      <c r="CI128" s="816"/>
      <c r="CJ128" s="816"/>
      <c r="CK128" s="816"/>
      <c r="CL128" s="816"/>
    </row>
    <row r="129" spans="1:90" s="78" customFormat="1" ht="51" x14ac:dyDescent="0.2">
      <c r="A129" s="76"/>
      <c r="B129" s="922"/>
      <c r="C129" s="907"/>
      <c r="D129" s="491" t="s">
        <v>1265</v>
      </c>
      <c r="E129" s="830"/>
      <c r="F129" s="404"/>
      <c r="G129" s="404"/>
      <c r="H129" s="111">
        <v>1</v>
      </c>
      <c r="I129" s="111">
        <f t="shared" si="16"/>
        <v>0</v>
      </c>
      <c r="J129" s="867"/>
      <c r="K129" s="439" t="s">
        <v>1736</v>
      </c>
      <c r="L129" s="815" t="b">
        <v>0</v>
      </c>
      <c r="M129" s="808">
        <f t="shared" si="15"/>
        <v>0</v>
      </c>
      <c r="N129" s="850"/>
      <c r="O129" s="850"/>
      <c r="P129" s="850"/>
      <c r="Q129" s="850"/>
      <c r="R129" s="850"/>
      <c r="S129" s="850"/>
      <c r="T129" s="850"/>
      <c r="U129" s="850"/>
      <c r="V129" s="850"/>
      <c r="W129" s="815"/>
      <c r="X129" s="815"/>
      <c r="Y129" s="815"/>
      <c r="Z129" s="815"/>
      <c r="AA129" s="815"/>
      <c r="AB129" s="815"/>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816"/>
      <c r="BX129" s="816"/>
      <c r="BY129" s="816"/>
      <c r="BZ129" s="816"/>
      <c r="CA129" s="816"/>
      <c r="CB129" s="816"/>
      <c r="CC129" s="816"/>
      <c r="CD129" s="816"/>
      <c r="CE129" s="816"/>
      <c r="CF129" s="816"/>
      <c r="CG129" s="816"/>
      <c r="CH129" s="816"/>
      <c r="CI129" s="816"/>
      <c r="CJ129" s="816"/>
      <c r="CK129" s="816"/>
      <c r="CL129" s="816"/>
    </row>
    <row r="130" spans="1:90" s="78" customFormat="1" ht="38.25" x14ac:dyDescent="0.2">
      <c r="A130" s="76"/>
      <c r="B130" s="922"/>
      <c r="C130" s="907"/>
      <c r="D130" s="491" t="s">
        <v>1264</v>
      </c>
      <c r="E130" s="830"/>
      <c r="F130" s="404"/>
      <c r="G130" s="404"/>
      <c r="H130" s="111">
        <v>1</v>
      </c>
      <c r="I130" s="111">
        <f t="shared" si="16"/>
        <v>0</v>
      </c>
      <c r="J130" s="867"/>
      <c r="K130" s="439" t="s">
        <v>1737</v>
      </c>
      <c r="L130" s="815" t="b">
        <v>0</v>
      </c>
      <c r="M130" s="808">
        <f t="shared" si="15"/>
        <v>0</v>
      </c>
      <c r="N130" s="850"/>
      <c r="O130" s="850"/>
      <c r="P130" s="850"/>
      <c r="Q130" s="850"/>
      <c r="R130" s="850"/>
      <c r="S130" s="850"/>
      <c r="T130" s="850"/>
      <c r="U130" s="850"/>
      <c r="V130" s="850"/>
      <c r="W130" s="815"/>
      <c r="X130" s="815"/>
      <c r="Y130" s="815"/>
      <c r="Z130" s="815"/>
      <c r="AA130" s="815"/>
      <c r="AB130" s="815"/>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816"/>
      <c r="BX130" s="816"/>
      <c r="BY130" s="816"/>
      <c r="BZ130" s="816"/>
      <c r="CA130" s="816"/>
      <c r="CB130" s="816"/>
      <c r="CC130" s="816"/>
      <c r="CD130" s="816"/>
      <c r="CE130" s="816"/>
      <c r="CF130" s="816"/>
      <c r="CG130" s="816"/>
      <c r="CH130" s="816"/>
      <c r="CI130" s="816"/>
      <c r="CJ130" s="816"/>
      <c r="CK130" s="816"/>
      <c r="CL130" s="816"/>
    </row>
    <row r="131" spans="1:90" s="78" customFormat="1" ht="22.5" customHeight="1" x14ac:dyDescent="0.2">
      <c r="A131" s="76"/>
      <c r="B131" s="922"/>
      <c r="C131" s="907"/>
      <c r="D131" s="491" t="s">
        <v>1258</v>
      </c>
      <c r="E131" s="830"/>
      <c r="F131" s="404"/>
      <c r="G131" s="404"/>
      <c r="H131" s="111">
        <v>1</v>
      </c>
      <c r="I131" s="111">
        <f t="shared" si="16"/>
        <v>0</v>
      </c>
      <c r="J131" s="867"/>
      <c r="K131" s="439" t="s">
        <v>1738</v>
      </c>
      <c r="L131" s="815" t="b">
        <v>0</v>
      </c>
      <c r="M131" s="808">
        <f t="shared" si="15"/>
        <v>0</v>
      </c>
      <c r="N131" s="850"/>
      <c r="O131" s="850"/>
      <c r="P131" s="850"/>
      <c r="Q131" s="850"/>
      <c r="R131" s="850"/>
      <c r="S131" s="850"/>
      <c r="T131" s="850"/>
      <c r="U131" s="850"/>
      <c r="V131" s="850"/>
      <c r="W131" s="815"/>
      <c r="X131" s="815"/>
      <c r="Y131" s="815"/>
      <c r="Z131" s="815"/>
      <c r="AA131" s="815"/>
      <c r="AB131" s="815"/>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816"/>
      <c r="BX131" s="816"/>
      <c r="BY131" s="816"/>
      <c r="BZ131" s="816"/>
      <c r="CA131" s="816"/>
      <c r="CB131" s="816"/>
      <c r="CC131" s="816"/>
      <c r="CD131" s="816"/>
      <c r="CE131" s="816"/>
      <c r="CF131" s="816"/>
      <c r="CG131" s="816"/>
      <c r="CH131" s="816"/>
      <c r="CI131" s="816"/>
      <c r="CJ131" s="816"/>
      <c r="CK131" s="816"/>
      <c r="CL131" s="816"/>
    </row>
    <row r="132" spans="1:90" s="78" customFormat="1" ht="38.25" x14ac:dyDescent="0.2">
      <c r="A132" s="76"/>
      <c r="B132" s="922"/>
      <c r="C132" s="907"/>
      <c r="D132" s="491" t="s">
        <v>1259</v>
      </c>
      <c r="E132" s="831" t="s">
        <v>1249</v>
      </c>
      <c r="F132" s="404"/>
      <c r="G132" s="404"/>
      <c r="H132" s="111">
        <v>40</v>
      </c>
      <c r="I132" s="111">
        <f>'Teil 3 Anhang Büro'!G93</f>
        <v>0</v>
      </c>
      <c r="J132" s="867"/>
      <c r="K132" s="439" t="s">
        <v>1739</v>
      </c>
      <c r="L132" s="815" t="b">
        <v>0</v>
      </c>
      <c r="M132" s="808">
        <f t="shared" si="15"/>
        <v>0</v>
      </c>
      <c r="N132" s="850"/>
      <c r="O132" s="850"/>
      <c r="P132" s="850"/>
      <c r="Q132" s="850"/>
      <c r="R132" s="850"/>
      <c r="S132" s="850"/>
      <c r="T132" s="850"/>
      <c r="U132" s="850"/>
      <c r="V132" s="850"/>
      <c r="W132" s="815"/>
      <c r="X132" s="815"/>
      <c r="Y132" s="815"/>
      <c r="Z132" s="815"/>
      <c r="AA132" s="815"/>
      <c r="AB132" s="815"/>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816"/>
      <c r="BX132" s="816"/>
      <c r="BY132" s="816"/>
      <c r="BZ132" s="816"/>
      <c r="CA132" s="816"/>
      <c r="CB132" s="816"/>
      <c r="CC132" s="816"/>
      <c r="CD132" s="816"/>
      <c r="CE132" s="816"/>
      <c r="CF132" s="816"/>
      <c r="CG132" s="816"/>
      <c r="CH132" s="816"/>
      <c r="CI132" s="816"/>
      <c r="CJ132" s="816"/>
      <c r="CK132" s="816"/>
      <c r="CL132" s="816"/>
    </row>
    <row r="133" spans="1:90" s="78" customFormat="1" ht="25.5" x14ac:dyDescent="0.2">
      <c r="A133" s="76"/>
      <c r="B133" s="922"/>
      <c r="C133" s="907"/>
      <c r="D133" s="491" t="s">
        <v>1260</v>
      </c>
      <c r="E133" s="830"/>
      <c r="F133" s="404"/>
      <c r="G133" s="404"/>
      <c r="H133" s="111">
        <v>1</v>
      </c>
      <c r="I133" s="111">
        <f>M133</f>
        <v>0</v>
      </c>
      <c r="J133" s="867"/>
      <c r="K133" s="439" t="s">
        <v>1740</v>
      </c>
      <c r="L133" s="815" t="b">
        <v>0</v>
      </c>
      <c r="M133" s="808">
        <f t="shared" si="15"/>
        <v>0</v>
      </c>
      <c r="N133" s="850"/>
      <c r="O133" s="850"/>
      <c r="P133" s="850"/>
      <c r="Q133" s="850"/>
      <c r="R133" s="850"/>
      <c r="S133" s="850"/>
      <c r="T133" s="850"/>
      <c r="U133" s="850"/>
      <c r="V133" s="850"/>
      <c r="W133" s="815"/>
      <c r="X133" s="815"/>
      <c r="Y133" s="815"/>
      <c r="Z133" s="815"/>
      <c r="AA133" s="815"/>
      <c r="AB133" s="815"/>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198"/>
      <c r="BW133" s="816"/>
      <c r="BX133" s="816"/>
      <c r="BY133" s="816"/>
      <c r="BZ133" s="816"/>
      <c r="CA133" s="816"/>
      <c r="CB133" s="816"/>
      <c r="CC133" s="816"/>
      <c r="CD133" s="816"/>
      <c r="CE133" s="816"/>
      <c r="CF133" s="816"/>
      <c r="CG133" s="816"/>
      <c r="CH133" s="816"/>
      <c r="CI133" s="816"/>
      <c r="CJ133" s="816"/>
      <c r="CK133" s="816"/>
      <c r="CL133" s="816"/>
    </row>
    <row r="134" spans="1:90" s="78" customFormat="1" ht="38.25" x14ac:dyDescent="0.2">
      <c r="A134" s="76"/>
      <c r="B134" s="922"/>
      <c r="C134" s="907"/>
      <c r="D134" s="491" t="s">
        <v>1261</v>
      </c>
      <c r="E134" s="830"/>
      <c r="F134" s="404"/>
      <c r="G134" s="404"/>
      <c r="H134" s="111">
        <v>1</v>
      </c>
      <c r="I134" s="111">
        <f t="shared" ref="I134:I139" si="17">M134</f>
        <v>0</v>
      </c>
      <c r="J134" s="867"/>
      <c r="K134" s="439" t="s">
        <v>1741</v>
      </c>
      <c r="L134" s="815" t="b">
        <v>0</v>
      </c>
      <c r="M134" s="808">
        <f t="shared" si="15"/>
        <v>0</v>
      </c>
      <c r="N134" s="850"/>
      <c r="O134" s="850"/>
      <c r="P134" s="850"/>
      <c r="Q134" s="850"/>
      <c r="R134" s="850"/>
      <c r="S134" s="850"/>
      <c r="T134" s="850"/>
      <c r="U134" s="850"/>
      <c r="V134" s="850"/>
      <c r="W134" s="815"/>
      <c r="X134" s="815"/>
      <c r="Y134" s="815"/>
      <c r="Z134" s="815"/>
      <c r="AA134" s="815"/>
      <c r="AB134" s="815"/>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8"/>
      <c r="BO134" s="198"/>
      <c r="BP134" s="198"/>
      <c r="BQ134" s="198"/>
      <c r="BR134" s="198"/>
      <c r="BS134" s="198"/>
      <c r="BT134" s="198"/>
      <c r="BU134" s="198"/>
      <c r="BV134" s="198"/>
      <c r="BW134" s="816"/>
      <c r="BX134" s="816"/>
      <c r="BY134" s="816"/>
      <c r="BZ134" s="816"/>
      <c r="CA134" s="816"/>
      <c r="CB134" s="816"/>
      <c r="CC134" s="816"/>
      <c r="CD134" s="816"/>
      <c r="CE134" s="816"/>
      <c r="CF134" s="816"/>
      <c r="CG134" s="816"/>
      <c r="CH134" s="816"/>
      <c r="CI134" s="816"/>
      <c r="CJ134" s="816"/>
      <c r="CK134" s="816"/>
      <c r="CL134" s="816"/>
    </row>
    <row r="135" spans="1:90" s="78" customFormat="1" ht="38.25" x14ac:dyDescent="0.2">
      <c r="A135" s="76"/>
      <c r="B135" s="922"/>
      <c r="C135" s="907"/>
      <c r="D135" s="491" t="s">
        <v>1262</v>
      </c>
      <c r="E135" s="830"/>
      <c r="F135" s="404"/>
      <c r="G135" s="404"/>
      <c r="H135" s="111">
        <v>1</v>
      </c>
      <c r="I135" s="111">
        <f t="shared" si="17"/>
        <v>0</v>
      </c>
      <c r="J135" s="867"/>
      <c r="K135" s="439" t="s">
        <v>1742</v>
      </c>
      <c r="L135" s="815" t="b">
        <v>0</v>
      </c>
      <c r="M135" s="808">
        <f t="shared" si="15"/>
        <v>0</v>
      </c>
      <c r="N135" s="850"/>
      <c r="O135" s="850"/>
      <c r="P135" s="850"/>
      <c r="Q135" s="850"/>
      <c r="R135" s="850"/>
      <c r="S135" s="850"/>
      <c r="T135" s="850"/>
      <c r="U135" s="850"/>
      <c r="V135" s="850"/>
      <c r="W135" s="815"/>
      <c r="X135" s="815"/>
      <c r="Y135" s="815"/>
      <c r="Z135" s="815"/>
      <c r="AA135" s="815"/>
      <c r="AB135" s="815"/>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8"/>
      <c r="BO135" s="198"/>
      <c r="BP135" s="198"/>
      <c r="BQ135" s="198"/>
      <c r="BR135" s="198"/>
      <c r="BS135" s="198"/>
      <c r="BT135" s="198"/>
      <c r="BU135" s="198"/>
      <c r="BV135" s="198"/>
      <c r="BW135" s="816"/>
      <c r="BX135" s="816"/>
      <c r="BY135" s="816"/>
      <c r="BZ135" s="816"/>
      <c r="CA135" s="816"/>
      <c r="CB135" s="816"/>
      <c r="CC135" s="816"/>
      <c r="CD135" s="816"/>
      <c r="CE135" s="816"/>
      <c r="CF135" s="816"/>
      <c r="CG135" s="816"/>
      <c r="CH135" s="816"/>
      <c r="CI135" s="816"/>
      <c r="CJ135" s="816"/>
      <c r="CK135" s="816"/>
      <c r="CL135" s="816"/>
    </row>
    <row r="136" spans="1:90" s="78" customFormat="1" ht="38.25" x14ac:dyDescent="0.2">
      <c r="A136" s="76"/>
      <c r="B136" s="922"/>
      <c r="C136" s="907"/>
      <c r="D136" s="491" t="s">
        <v>1263</v>
      </c>
      <c r="E136" s="830"/>
      <c r="F136" s="404"/>
      <c r="G136" s="404"/>
      <c r="H136" s="111">
        <v>1</v>
      </c>
      <c r="I136" s="111">
        <f t="shared" si="17"/>
        <v>0</v>
      </c>
      <c r="J136" s="867"/>
      <c r="K136" s="439" t="s">
        <v>1743</v>
      </c>
      <c r="L136" s="815" t="b">
        <v>0</v>
      </c>
      <c r="M136" s="808">
        <f t="shared" si="15"/>
        <v>0</v>
      </c>
      <c r="N136" s="850"/>
      <c r="O136" s="850"/>
      <c r="P136" s="850"/>
      <c r="Q136" s="850"/>
      <c r="R136" s="850"/>
      <c r="S136" s="850"/>
      <c r="T136" s="850"/>
      <c r="U136" s="850"/>
      <c r="V136" s="850"/>
      <c r="W136" s="815"/>
      <c r="X136" s="815"/>
      <c r="Y136" s="815"/>
      <c r="Z136" s="815"/>
      <c r="AA136" s="815"/>
      <c r="AB136" s="815"/>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8"/>
      <c r="BO136" s="198"/>
      <c r="BP136" s="198"/>
      <c r="BQ136" s="198"/>
      <c r="BR136" s="198"/>
      <c r="BS136" s="198"/>
      <c r="BT136" s="198"/>
      <c r="BU136" s="198"/>
      <c r="BV136" s="198"/>
      <c r="BW136" s="816"/>
      <c r="BX136" s="816"/>
      <c r="BY136" s="816"/>
      <c r="BZ136" s="816"/>
      <c r="CA136" s="816"/>
      <c r="CB136" s="816"/>
      <c r="CC136" s="816"/>
      <c r="CD136" s="816"/>
      <c r="CE136" s="816"/>
      <c r="CF136" s="816"/>
      <c r="CG136" s="816"/>
      <c r="CH136" s="816"/>
      <c r="CI136" s="816"/>
      <c r="CJ136" s="816"/>
      <c r="CK136" s="816"/>
      <c r="CL136" s="816"/>
    </row>
    <row r="137" spans="1:90" s="78" customFormat="1" ht="38.25" x14ac:dyDescent="0.2">
      <c r="A137" s="76"/>
      <c r="B137" s="922"/>
      <c r="C137" s="907"/>
      <c r="D137" s="491" t="s">
        <v>1245</v>
      </c>
      <c r="E137" s="830"/>
      <c r="F137" s="404"/>
      <c r="G137" s="404"/>
      <c r="H137" s="111">
        <v>1</v>
      </c>
      <c r="I137" s="111">
        <f t="shared" si="17"/>
        <v>0</v>
      </c>
      <c r="J137" s="867"/>
      <c r="K137" s="439" t="s">
        <v>1744</v>
      </c>
      <c r="L137" s="815" t="b">
        <v>0</v>
      </c>
      <c r="M137" s="808">
        <f t="shared" si="15"/>
        <v>0</v>
      </c>
      <c r="N137" s="850"/>
      <c r="O137" s="850"/>
      <c r="P137" s="850"/>
      <c r="Q137" s="850"/>
      <c r="R137" s="850"/>
      <c r="S137" s="850"/>
      <c r="T137" s="850"/>
      <c r="U137" s="850"/>
      <c r="V137" s="850"/>
      <c r="W137" s="815"/>
      <c r="X137" s="815"/>
      <c r="Y137" s="815"/>
      <c r="Z137" s="815"/>
      <c r="AA137" s="815"/>
      <c r="AB137" s="815"/>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c r="BV137" s="198"/>
      <c r="BW137" s="816"/>
      <c r="BX137" s="816"/>
      <c r="BY137" s="816"/>
      <c r="BZ137" s="816"/>
      <c r="CA137" s="816"/>
      <c r="CB137" s="816"/>
      <c r="CC137" s="816"/>
      <c r="CD137" s="816"/>
      <c r="CE137" s="816"/>
      <c r="CF137" s="816"/>
      <c r="CG137" s="816"/>
      <c r="CH137" s="816"/>
      <c r="CI137" s="816"/>
      <c r="CJ137" s="816"/>
      <c r="CK137" s="816"/>
      <c r="CL137" s="816"/>
    </row>
    <row r="138" spans="1:90" s="78" customFormat="1" ht="51" x14ac:dyDescent="0.2">
      <c r="A138" s="76"/>
      <c r="B138" s="922"/>
      <c r="C138" s="907"/>
      <c r="D138" s="491" t="s">
        <v>1212</v>
      </c>
      <c r="E138" s="830"/>
      <c r="F138" s="404"/>
      <c r="G138" s="404"/>
      <c r="H138" s="111">
        <v>1</v>
      </c>
      <c r="I138" s="111">
        <f t="shared" si="17"/>
        <v>0</v>
      </c>
      <c r="J138" s="867"/>
      <c r="K138" s="439" t="s">
        <v>1913</v>
      </c>
      <c r="L138" s="815" t="b">
        <v>0</v>
      </c>
      <c r="M138" s="808">
        <f t="shared" si="15"/>
        <v>0</v>
      </c>
      <c r="N138" s="850"/>
      <c r="O138" s="850"/>
      <c r="P138" s="850"/>
      <c r="Q138" s="850"/>
      <c r="R138" s="850"/>
      <c r="S138" s="850"/>
      <c r="T138" s="850"/>
      <c r="U138" s="850"/>
      <c r="V138" s="850"/>
      <c r="W138" s="815"/>
      <c r="X138" s="815"/>
      <c r="Y138" s="815"/>
      <c r="Z138" s="815"/>
      <c r="AA138" s="815"/>
      <c r="AB138" s="815"/>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8"/>
      <c r="BO138" s="198"/>
      <c r="BP138" s="198"/>
      <c r="BQ138" s="198"/>
      <c r="BR138" s="198"/>
      <c r="BS138" s="198"/>
      <c r="BT138" s="198"/>
      <c r="BU138" s="198"/>
      <c r="BV138" s="198"/>
      <c r="BW138" s="816"/>
      <c r="BX138" s="816"/>
      <c r="BY138" s="816"/>
      <c r="BZ138" s="816"/>
      <c r="CA138" s="816"/>
      <c r="CB138" s="816"/>
      <c r="CC138" s="816"/>
      <c r="CD138" s="816"/>
      <c r="CE138" s="816"/>
      <c r="CF138" s="816"/>
      <c r="CG138" s="816"/>
      <c r="CH138" s="816"/>
      <c r="CI138" s="816"/>
      <c r="CJ138" s="816"/>
      <c r="CK138" s="816"/>
      <c r="CL138" s="816"/>
    </row>
    <row r="139" spans="1:90" s="78" customFormat="1" ht="24" customHeight="1" x14ac:dyDescent="0.2">
      <c r="A139" s="76"/>
      <c r="B139" s="922"/>
      <c r="C139" s="907"/>
      <c r="D139" s="491" t="s">
        <v>1246</v>
      </c>
      <c r="E139" s="830"/>
      <c r="F139" s="404"/>
      <c r="G139" s="404"/>
      <c r="H139" s="111">
        <v>0</v>
      </c>
      <c r="I139" s="111">
        <f t="shared" si="17"/>
        <v>0</v>
      </c>
      <c r="J139" s="867"/>
      <c r="K139" s="439"/>
      <c r="L139" s="815" t="b">
        <v>0</v>
      </c>
      <c r="M139" s="808">
        <f t="shared" si="15"/>
        <v>0</v>
      </c>
      <c r="N139" s="850"/>
      <c r="O139" s="850"/>
      <c r="P139" s="850"/>
      <c r="Q139" s="850"/>
      <c r="R139" s="850"/>
      <c r="S139" s="850"/>
      <c r="T139" s="850"/>
      <c r="U139" s="850"/>
      <c r="V139" s="850"/>
      <c r="W139" s="815"/>
      <c r="X139" s="815"/>
      <c r="Y139" s="815"/>
      <c r="Z139" s="815"/>
      <c r="AA139" s="815"/>
      <c r="AB139" s="815"/>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816"/>
      <c r="BX139" s="816"/>
      <c r="BY139" s="816"/>
      <c r="BZ139" s="816"/>
      <c r="CA139" s="816"/>
      <c r="CB139" s="816"/>
      <c r="CC139" s="816"/>
      <c r="CD139" s="816"/>
      <c r="CE139" s="816"/>
      <c r="CF139" s="816"/>
      <c r="CG139" s="816"/>
      <c r="CH139" s="816"/>
      <c r="CI139" s="816"/>
      <c r="CJ139" s="816"/>
      <c r="CK139" s="816"/>
      <c r="CL139" s="816"/>
    </row>
    <row r="140" spans="1:90" s="78" customFormat="1" ht="38.25" x14ac:dyDescent="0.2">
      <c r="A140" s="76"/>
      <c r="B140" s="287" t="s">
        <v>150</v>
      </c>
      <c r="C140" s="289" t="s">
        <v>1266</v>
      </c>
      <c r="D140" s="919" t="s">
        <v>571</v>
      </c>
      <c r="E140" s="920"/>
      <c r="F140" s="509"/>
      <c r="G140" s="509"/>
      <c r="H140" s="114">
        <v>4</v>
      </c>
      <c r="I140" s="114">
        <f>VLOOKUP(D140,'Anhang Teil 3'!C257:D263,2,)</f>
        <v>0</v>
      </c>
      <c r="J140" s="867"/>
      <c r="K140" s="432" t="s">
        <v>1269</v>
      </c>
      <c r="L140" s="815"/>
      <c r="M140" s="808">
        <f t="shared" si="15"/>
        <v>0</v>
      </c>
      <c r="N140" s="850"/>
      <c r="O140" s="850"/>
      <c r="P140" s="850"/>
      <c r="Q140" s="850"/>
      <c r="R140" s="850"/>
      <c r="S140" s="850"/>
      <c r="T140" s="850"/>
      <c r="U140" s="850"/>
      <c r="V140" s="850"/>
      <c r="W140" s="815"/>
      <c r="X140" s="815"/>
      <c r="Y140" s="815"/>
      <c r="Z140" s="815"/>
      <c r="AA140" s="815"/>
      <c r="AB140" s="815"/>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8"/>
      <c r="BO140" s="198"/>
      <c r="BP140" s="198"/>
      <c r="BQ140" s="198"/>
      <c r="BR140" s="198"/>
      <c r="BS140" s="198"/>
      <c r="BT140" s="198"/>
      <c r="BU140" s="198"/>
      <c r="BV140" s="198"/>
      <c r="BW140" s="816"/>
      <c r="BX140" s="816"/>
      <c r="BY140" s="816"/>
      <c r="BZ140" s="816"/>
      <c r="CA140" s="816"/>
      <c r="CB140" s="816"/>
      <c r="CC140" s="816"/>
      <c r="CD140" s="816"/>
      <c r="CE140" s="816"/>
      <c r="CF140" s="816"/>
      <c r="CG140" s="816"/>
      <c r="CH140" s="816"/>
      <c r="CI140" s="816"/>
      <c r="CJ140" s="816"/>
      <c r="CK140" s="816"/>
      <c r="CL140" s="816"/>
    </row>
    <row r="141" spans="1:90" s="78" customFormat="1" ht="38.25" x14ac:dyDescent="0.2">
      <c r="A141" s="76"/>
      <c r="B141" s="235" t="s">
        <v>364</v>
      </c>
      <c r="C141" s="75" t="s">
        <v>1267</v>
      </c>
      <c r="D141" s="902" t="s">
        <v>571</v>
      </c>
      <c r="E141" s="903"/>
      <c r="F141" s="404"/>
      <c r="G141" s="404"/>
      <c r="H141" s="111">
        <v>4</v>
      </c>
      <c r="I141" s="111">
        <f>VLOOKUP(D141,'Anhang Teil 3'!C264:D270,2,)</f>
        <v>0</v>
      </c>
      <c r="J141" s="867"/>
      <c r="K141" s="439" t="s">
        <v>1269</v>
      </c>
      <c r="L141" s="815"/>
      <c r="M141" s="808">
        <f t="shared" si="15"/>
        <v>0</v>
      </c>
      <c r="N141" s="850"/>
      <c r="O141" s="850"/>
      <c r="P141" s="850"/>
      <c r="Q141" s="850"/>
      <c r="R141" s="850"/>
      <c r="S141" s="850"/>
      <c r="T141" s="850"/>
      <c r="U141" s="850"/>
      <c r="V141" s="850"/>
      <c r="W141" s="815"/>
      <c r="X141" s="815"/>
      <c r="Y141" s="815"/>
      <c r="Z141" s="815"/>
      <c r="AA141" s="815"/>
      <c r="AB141" s="815"/>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816"/>
      <c r="BX141" s="816"/>
      <c r="BY141" s="816"/>
      <c r="BZ141" s="816"/>
      <c r="CA141" s="816"/>
      <c r="CB141" s="816"/>
      <c r="CC141" s="816"/>
      <c r="CD141" s="816"/>
      <c r="CE141" s="816"/>
      <c r="CF141" s="816"/>
      <c r="CG141" s="816"/>
      <c r="CH141" s="816"/>
      <c r="CI141" s="816"/>
      <c r="CJ141" s="816"/>
      <c r="CK141" s="816"/>
      <c r="CL141" s="816"/>
    </row>
    <row r="142" spans="1:90" s="78" customFormat="1" ht="12.75" x14ac:dyDescent="0.2">
      <c r="A142" s="76"/>
      <c r="B142" s="76"/>
      <c r="C142" s="76"/>
      <c r="D142" s="799"/>
      <c r="E142" s="198"/>
      <c r="F142" s="459"/>
      <c r="G142" s="446" t="s">
        <v>35</v>
      </c>
      <c r="H142" s="111">
        <v>71</v>
      </c>
      <c r="I142" s="111">
        <f>SUM(I121:I141)</f>
        <v>0</v>
      </c>
      <c r="J142" s="198"/>
      <c r="K142" s="474"/>
      <c r="L142" s="815"/>
      <c r="M142" s="808">
        <f t="shared" si="15"/>
        <v>0</v>
      </c>
      <c r="N142" s="850"/>
      <c r="O142" s="850"/>
      <c r="P142" s="850"/>
      <c r="Q142" s="850"/>
      <c r="R142" s="850"/>
      <c r="S142" s="850"/>
      <c r="T142" s="850"/>
      <c r="U142" s="850"/>
      <c r="V142" s="850"/>
      <c r="W142" s="815"/>
      <c r="X142" s="815"/>
      <c r="Y142" s="815"/>
      <c r="Z142" s="815"/>
      <c r="AA142" s="815"/>
      <c r="AB142" s="815"/>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c r="BV142" s="198"/>
      <c r="BW142" s="816"/>
      <c r="BX142" s="816"/>
      <c r="BY142" s="816"/>
      <c r="BZ142" s="816"/>
      <c r="CA142" s="816"/>
      <c r="CB142" s="816"/>
      <c r="CC142" s="816"/>
      <c r="CD142" s="816"/>
      <c r="CE142" s="816"/>
      <c r="CF142" s="816"/>
      <c r="CG142" s="816"/>
      <c r="CH142" s="816"/>
      <c r="CI142" s="816"/>
      <c r="CJ142" s="816"/>
      <c r="CK142" s="816"/>
      <c r="CL142" s="816"/>
    </row>
    <row r="143" spans="1:90" s="78" customFormat="1" ht="12.75" x14ac:dyDescent="0.2">
      <c r="A143" s="76"/>
      <c r="B143" s="76"/>
      <c r="C143" s="76"/>
      <c r="D143" s="799"/>
      <c r="E143" s="198"/>
      <c r="F143" s="459"/>
      <c r="G143" s="459"/>
      <c r="H143" s="119"/>
      <c r="I143" s="119"/>
      <c r="J143" s="198"/>
      <c r="K143" s="474"/>
      <c r="L143" s="815"/>
      <c r="M143" s="808">
        <f t="shared" si="15"/>
        <v>0</v>
      </c>
      <c r="N143" s="850"/>
      <c r="O143" s="850"/>
      <c r="P143" s="850"/>
      <c r="Q143" s="850"/>
      <c r="R143" s="850"/>
      <c r="S143" s="850"/>
      <c r="T143" s="850"/>
      <c r="U143" s="850"/>
      <c r="V143" s="850"/>
      <c r="W143" s="815"/>
      <c r="X143" s="815"/>
      <c r="Y143" s="815"/>
      <c r="Z143" s="815"/>
      <c r="AA143" s="815"/>
      <c r="AB143" s="815"/>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816"/>
      <c r="BX143" s="816"/>
      <c r="BY143" s="816"/>
      <c r="BZ143" s="816"/>
      <c r="CA143" s="816"/>
      <c r="CB143" s="816"/>
      <c r="CC143" s="816"/>
      <c r="CD143" s="816"/>
      <c r="CE143" s="816"/>
      <c r="CF143" s="816"/>
      <c r="CG143" s="816"/>
      <c r="CH143" s="816"/>
      <c r="CI143" s="816"/>
      <c r="CJ143" s="816"/>
      <c r="CK143" s="816"/>
      <c r="CL143" s="816"/>
    </row>
    <row r="144" spans="1:90" s="78" customFormat="1" ht="12.75" x14ac:dyDescent="0.2">
      <c r="A144" s="76"/>
      <c r="B144" s="76"/>
      <c r="C144" s="76"/>
      <c r="D144" s="799"/>
      <c r="E144" s="198"/>
      <c r="F144" s="459"/>
      <c r="G144" s="459"/>
      <c r="H144" s="119"/>
      <c r="I144" s="119"/>
      <c r="J144" s="198"/>
      <c r="K144" s="473"/>
      <c r="L144" s="815"/>
      <c r="M144" s="850"/>
      <c r="N144" s="850"/>
      <c r="O144" s="850"/>
      <c r="P144" s="850"/>
      <c r="Q144" s="850"/>
      <c r="R144" s="850"/>
      <c r="S144" s="850"/>
      <c r="T144" s="850"/>
      <c r="U144" s="850"/>
      <c r="V144" s="850"/>
      <c r="W144" s="815"/>
      <c r="X144" s="815"/>
      <c r="Y144" s="815"/>
      <c r="Z144" s="815"/>
      <c r="AA144" s="815"/>
      <c r="AB144" s="815"/>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816"/>
      <c r="BX144" s="816"/>
      <c r="BY144" s="816"/>
      <c r="BZ144" s="816"/>
      <c r="CA144" s="816"/>
      <c r="CB144" s="816"/>
      <c r="CC144" s="816"/>
      <c r="CD144" s="816"/>
      <c r="CE144" s="816"/>
      <c r="CF144" s="816"/>
      <c r="CG144" s="816"/>
      <c r="CH144" s="816"/>
      <c r="CI144" s="816"/>
      <c r="CJ144" s="816"/>
      <c r="CK144" s="816"/>
      <c r="CL144" s="816"/>
    </row>
    <row r="145" spans="1:90" s="449" customFormat="1" ht="40.5" customHeight="1" x14ac:dyDescent="0.25">
      <c r="A145" s="822"/>
      <c r="B145" s="448" t="s">
        <v>551</v>
      </c>
      <c r="C145" s="247"/>
      <c r="D145" s="827"/>
      <c r="E145" s="827"/>
      <c r="F145" s="247"/>
      <c r="G145" s="247"/>
      <c r="H145" s="247"/>
      <c r="I145" s="454"/>
      <c r="J145" s="799"/>
      <c r="K145" s="196"/>
      <c r="L145" s="820"/>
      <c r="M145" s="849"/>
      <c r="N145" s="849"/>
      <c r="O145" s="849"/>
      <c r="P145" s="849"/>
      <c r="Q145" s="849"/>
      <c r="R145" s="849"/>
      <c r="S145" s="849"/>
      <c r="T145" s="849"/>
      <c r="U145" s="849"/>
      <c r="V145" s="849"/>
      <c r="W145" s="820"/>
      <c r="X145" s="820"/>
      <c r="Y145" s="820"/>
      <c r="Z145" s="820"/>
      <c r="AA145" s="820"/>
      <c r="AB145" s="820"/>
      <c r="AC145" s="799"/>
      <c r="AD145" s="799"/>
      <c r="AE145" s="799"/>
      <c r="AF145" s="799"/>
      <c r="AG145" s="799"/>
      <c r="AH145" s="799"/>
      <c r="AI145" s="799"/>
      <c r="AJ145" s="799"/>
      <c r="AK145" s="799"/>
      <c r="AL145" s="799"/>
      <c r="AM145" s="799"/>
      <c r="AN145" s="799"/>
      <c r="AO145" s="799"/>
      <c r="AP145" s="799"/>
      <c r="AQ145" s="799"/>
      <c r="AR145" s="799"/>
      <c r="AS145" s="799"/>
      <c r="AT145" s="799"/>
      <c r="AU145" s="799"/>
      <c r="AV145" s="799"/>
      <c r="AW145" s="799"/>
      <c r="AX145" s="799"/>
      <c r="AY145" s="799"/>
      <c r="AZ145" s="799"/>
      <c r="BA145" s="799"/>
      <c r="BB145" s="799"/>
      <c r="BC145" s="799"/>
      <c r="BD145" s="799"/>
      <c r="BE145" s="799"/>
      <c r="BF145" s="799"/>
      <c r="BG145" s="799"/>
      <c r="BH145" s="799"/>
      <c r="BI145" s="799"/>
      <c r="BJ145" s="799"/>
      <c r="BK145" s="799"/>
      <c r="BL145" s="799"/>
      <c r="BM145" s="799"/>
      <c r="BN145" s="799"/>
      <c r="BO145" s="799"/>
      <c r="BP145" s="799"/>
      <c r="BQ145" s="799"/>
      <c r="BR145" s="799"/>
      <c r="BS145" s="799"/>
      <c r="BT145" s="799"/>
      <c r="BU145" s="799"/>
      <c r="BV145" s="799"/>
      <c r="BW145" s="821"/>
      <c r="BX145" s="821"/>
      <c r="BY145" s="821"/>
      <c r="BZ145" s="821"/>
      <c r="CA145" s="821"/>
      <c r="CB145" s="821"/>
      <c r="CC145" s="821"/>
      <c r="CD145" s="821"/>
      <c r="CE145" s="821"/>
      <c r="CF145" s="821"/>
      <c r="CG145" s="821"/>
      <c r="CH145" s="821"/>
      <c r="CI145" s="821"/>
      <c r="CJ145" s="821"/>
      <c r="CK145" s="821"/>
      <c r="CL145" s="821"/>
    </row>
    <row r="146" spans="1:90" s="449" customFormat="1" ht="40.5" customHeight="1" x14ac:dyDescent="0.25">
      <c r="A146" s="454"/>
      <c r="B146" s="448" t="s">
        <v>552</v>
      </c>
      <c r="C146" s="448" t="s">
        <v>553</v>
      </c>
      <c r="D146" s="898" t="s">
        <v>554</v>
      </c>
      <c r="E146" s="899"/>
      <c r="F146" s="529" t="s">
        <v>555</v>
      </c>
      <c r="G146" s="529" t="s">
        <v>556</v>
      </c>
      <c r="H146" s="797" t="s">
        <v>416</v>
      </c>
      <c r="I146" s="797" t="s">
        <v>420</v>
      </c>
      <c r="J146" s="529" t="s">
        <v>557</v>
      </c>
      <c r="K146" s="448" t="s">
        <v>422</v>
      </c>
      <c r="L146" s="820"/>
      <c r="M146" s="849"/>
      <c r="N146" s="849"/>
      <c r="O146" s="849"/>
      <c r="P146" s="849"/>
      <c r="Q146" s="849"/>
      <c r="R146" s="849"/>
      <c r="S146" s="849"/>
      <c r="T146" s="849"/>
      <c r="U146" s="849"/>
      <c r="V146" s="849"/>
      <c r="W146" s="820"/>
      <c r="X146" s="820"/>
      <c r="Y146" s="820"/>
      <c r="Z146" s="820"/>
      <c r="AA146" s="820"/>
      <c r="AB146" s="820"/>
      <c r="AC146" s="799"/>
      <c r="AD146" s="799"/>
      <c r="AE146" s="799"/>
      <c r="AF146" s="799"/>
      <c r="AG146" s="799"/>
      <c r="AH146" s="799"/>
      <c r="AI146" s="799"/>
      <c r="AJ146" s="799"/>
      <c r="AK146" s="799"/>
      <c r="AL146" s="799"/>
      <c r="AM146" s="799"/>
      <c r="AN146" s="799"/>
      <c r="AO146" s="799"/>
      <c r="AP146" s="799"/>
      <c r="AQ146" s="799"/>
      <c r="AR146" s="799"/>
      <c r="AS146" s="799"/>
      <c r="AT146" s="799"/>
      <c r="AU146" s="799"/>
      <c r="AV146" s="799"/>
      <c r="AW146" s="799"/>
      <c r="AX146" s="799"/>
      <c r="AY146" s="799"/>
      <c r="AZ146" s="799"/>
      <c r="BA146" s="799"/>
      <c r="BB146" s="799"/>
      <c r="BC146" s="799"/>
      <c r="BD146" s="799"/>
      <c r="BE146" s="799"/>
      <c r="BF146" s="799"/>
      <c r="BG146" s="799"/>
      <c r="BH146" s="799"/>
      <c r="BI146" s="799"/>
      <c r="BJ146" s="799"/>
      <c r="BK146" s="799"/>
      <c r="BL146" s="799"/>
      <c r="BM146" s="799"/>
      <c r="BN146" s="799"/>
      <c r="BO146" s="799"/>
      <c r="BP146" s="799"/>
      <c r="BQ146" s="799"/>
      <c r="BR146" s="799"/>
      <c r="BS146" s="799"/>
      <c r="BT146" s="799"/>
      <c r="BU146" s="799"/>
      <c r="BV146" s="799"/>
      <c r="BW146" s="821"/>
      <c r="BX146" s="821"/>
      <c r="BY146" s="821"/>
      <c r="BZ146" s="821"/>
      <c r="CA146" s="821"/>
      <c r="CB146" s="821"/>
      <c r="CC146" s="821"/>
      <c r="CD146" s="821"/>
      <c r="CE146" s="821"/>
      <c r="CF146" s="821"/>
      <c r="CG146" s="821"/>
      <c r="CH146" s="821"/>
      <c r="CI146" s="821"/>
      <c r="CJ146" s="821"/>
      <c r="CK146" s="821"/>
      <c r="CL146" s="821"/>
    </row>
    <row r="147" spans="1:90" s="78" customFormat="1" ht="51.75" thickBot="1" x14ac:dyDescent="0.25">
      <c r="A147" s="76"/>
      <c r="B147" s="299" t="s">
        <v>151</v>
      </c>
      <c r="C147" s="300" t="s">
        <v>1285</v>
      </c>
      <c r="D147" s="915" t="s">
        <v>571</v>
      </c>
      <c r="E147" s="916"/>
      <c r="F147" s="510"/>
      <c r="G147" s="510"/>
      <c r="H147" s="124">
        <v>4</v>
      </c>
      <c r="I147" s="124">
        <f>VLOOKUP(D147,'Anhang Teil 3'!C273:D279,2,)</f>
        <v>0</v>
      </c>
      <c r="J147" s="880"/>
      <c r="K147" s="476" t="s">
        <v>1616</v>
      </c>
      <c r="L147" s="815"/>
      <c r="M147" s="850"/>
      <c r="N147" s="850"/>
      <c r="O147" s="850"/>
      <c r="P147" s="850"/>
      <c r="Q147" s="850"/>
      <c r="R147" s="850"/>
      <c r="S147" s="850"/>
      <c r="T147" s="850"/>
      <c r="U147" s="850"/>
      <c r="V147" s="850"/>
      <c r="W147" s="815"/>
      <c r="X147" s="815"/>
      <c r="Y147" s="815"/>
      <c r="Z147" s="815"/>
      <c r="AA147" s="815"/>
      <c r="AB147" s="815"/>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8"/>
      <c r="BO147" s="198"/>
      <c r="BP147" s="198"/>
      <c r="BQ147" s="198"/>
      <c r="BR147" s="198"/>
      <c r="BS147" s="198"/>
      <c r="BT147" s="198"/>
      <c r="BU147" s="198"/>
      <c r="BV147" s="198"/>
      <c r="BW147" s="816"/>
      <c r="BX147" s="816"/>
      <c r="BY147" s="816"/>
      <c r="BZ147" s="816"/>
      <c r="CA147" s="816"/>
      <c r="CB147" s="816"/>
      <c r="CC147" s="816"/>
      <c r="CD147" s="816"/>
      <c r="CE147" s="816"/>
      <c r="CF147" s="816"/>
      <c r="CG147" s="816"/>
      <c r="CH147" s="816"/>
      <c r="CI147" s="816"/>
      <c r="CJ147" s="816"/>
      <c r="CK147" s="816"/>
      <c r="CL147" s="816"/>
    </row>
    <row r="148" spans="1:90" s="78" customFormat="1" ht="51" x14ac:dyDescent="0.2">
      <c r="A148" s="76"/>
      <c r="B148" s="917" t="s">
        <v>152</v>
      </c>
      <c r="C148" s="918" t="s">
        <v>1286</v>
      </c>
      <c r="D148" s="840" t="s">
        <v>1167</v>
      </c>
      <c r="E148" s="841"/>
      <c r="F148" s="509"/>
      <c r="G148" s="509"/>
      <c r="H148" s="114">
        <v>1</v>
      </c>
      <c r="I148" s="114">
        <f>M148</f>
        <v>0</v>
      </c>
      <c r="J148" s="879"/>
      <c r="K148" s="477" t="s">
        <v>1745</v>
      </c>
      <c r="L148" s="815" t="b">
        <v>0</v>
      </c>
      <c r="M148" s="808">
        <f>IF(L148=TRUE,H148,0)</f>
        <v>0</v>
      </c>
      <c r="N148" s="850"/>
      <c r="O148" s="850"/>
      <c r="P148" s="850"/>
      <c r="Q148" s="850"/>
      <c r="R148" s="850"/>
      <c r="S148" s="850"/>
      <c r="T148" s="850"/>
      <c r="U148" s="850"/>
      <c r="V148" s="850"/>
      <c r="W148" s="815"/>
      <c r="X148" s="815"/>
      <c r="Y148" s="815"/>
      <c r="Z148" s="815"/>
      <c r="AA148" s="815"/>
      <c r="AB148" s="815"/>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816"/>
      <c r="BX148" s="816"/>
      <c r="BY148" s="816"/>
      <c r="BZ148" s="816"/>
      <c r="CA148" s="816"/>
      <c r="CB148" s="816"/>
      <c r="CC148" s="816"/>
      <c r="CD148" s="816"/>
      <c r="CE148" s="816"/>
      <c r="CF148" s="816"/>
      <c r="CG148" s="816"/>
      <c r="CH148" s="816"/>
      <c r="CI148" s="816"/>
      <c r="CJ148" s="816"/>
      <c r="CK148" s="816"/>
      <c r="CL148" s="816"/>
    </row>
    <row r="149" spans="1:90" s="78" customFormat="1" ht="22.5" customHeight="1" x14ac:dyDescent="0.2">
      <c r="A149" s="76"/>
      <c r="B149" s="917"/>
      <c r="C149" s="918"/>
      <c r="D149" s="491" t="s">
        <v>1257</v>
      </c>
      <c r="E149" s="830"/>
      <c r="F149" s="404"/>
      <c r="G149" s="404"/>
      <c r="H149" s="111">
        <v>1</v>
      </c>
      <c r="I149" s="111">
        <f t="shared" ref="I149:I152" si="18">M149</f>
        <v>0</v>
      </c>
      <c r="J149" s="867"/>
      <c r="K149" s="478" t="s">
        <v>1746</v>
      </c>
      <c r="L149" s="815" t="b">
        <v>0</v>
      </c>
      <c r="M149" s="808">
        <f t="shared" ref="M149:M161" si="19">IF(L149=TRUE,H149,0)</f>
        <v>0</v>
      </c>
      <c r="N149" s="850"/>
      <c r="O149" s="850"/>
      <c r="P149" s="850"/>
      <c r="Q149" s="850"/>
      <c r="R149" s="850"/>
      <c r="S149" s="850"/>
      <c r="T149" s="850"/>
      <c r="U149" s="850"/>
      <c r="V149" s="850"/>
      <c r="W149" s="815"/>
      <c r="X149" s="815"/>
      <c r="Y149" s="815"/>
      <c r="Z149" s="815"/>
      <c r="AA149" s="815"/>
      <c r="AB149" s="815"/>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8"/>
      <c r="BO149" s="198"/>
      <c r="BP149" s="198"/>
      <c r="BQ149" s="198"/>
      <c r="BR149" s="198"/>
      <c r="BS149" s="198"/>
      <c r="BT149" s="198"/>
      <c r="BU149" s="198"/>
      <c r="BV149" s="198"/>
      <c r="BW149" s="816"/>
      <c r="BX149" s="816"/>
      <c r="BY149" s="816"/>
      <c r="BZ149" s="816"/>
      <c r="CA149" s="816"/>
      <c r="CB149" s="816"/>
      <c r="CC149" s="816"/>
      <c r="CD149" s="816"/>
      <c r="CE149" s="816"/>
      <c r="CF149" s="816"/>
      <c r="CG149" s="816"/>
      <c r="CH149" s="816"/>
      <c r="CI149" s="816"/>
      <c r="CJ149" s="816"/>
      <c r="CK149" s="816"/>
      <c r="CL149" s="816"/>
    </row>
    <row r="150" spans="1:90" s="78" customFormat="1" ht="18" customHeight="1" x14ac:dyDescent="0.2">
      <c r="A150" s="76"/>
      <c r="B150" s="917"/>
      <c r="C150" s="918"/>
      <c r="D150" s="491" t="s">
        <v>1287</v>
      </c>
      <c r="E150" s="830"/>
      <c r="F150" s="404"/>
      <c r="G150" s="404"/>
      <c r="H150" s="111">
        <v>1</v>
      </c>
      <c r="I150" s="111">
        <f t="shared" si="18"/>
        <v>0</v>
      </c>
      <c r="J150" s="867"/>
      <c r="K150" s="478" t="s">
        <v>1747</v>
      </c>
      <c r="L150" s="815" t="b">
        <v>0</v>
      </c>
      <c r="M150" s="808">
        <f t="shared" si="19"/>
        <v>0</v>
      </c>
      <c r="N150" s="850"/>
      <c r="O150" s="850"/>
      <c r="P150" s="850"/>
      <c r="Q150" s="850"/>
      <c r="R150" s="850"/>
      <c r="S150" s="850"/>
      <c r="T150" s="850"/>
      <c r="U150" s="850"/>
      <c r="V150" s="850"/>
      <c r="W150" s="815"/>
      <c r="X150" s="815"/>
      <c r="Y150" s="815"/>
      <c r="Z150" s="815"/>
      <c r="AA150" s="815"/>
      <c r="AB150" s="815"/>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8"/>
      <c r="BO150" s="198"/>
      <c r="BP150" s="198"/>
      <c r="BQ150" s="198"/>
      <c r="BR150" s="198"/>
      <c r="BS150" s="198"/>
      <c r="BT150" s="198"/>
      <c r="BU150" s="198"/>
      <c r="BV150" s="198"/>
      <c r="BW150" s="816"/>
      <c r="BX150" s="816"/>
      <c r="BY150" s="816"/>
      <c r="BZ150" s="816"/>
      <c r="CA150" s="816"/>
      <c r="CB150" s="816"/>
      <c r="CC150" s="816"/>
      <c r="CD150" s="816"/>
      <c r="CE150" s="816"/>
      <c r="CF150" s="816"/>
      <c r="CG150" s="816"/>
      <c r="CH150" s="816"/>
      <c r="CI150" s="816"/>
      <c r="CJ150" s="816"/>
      <c r="CK150" s="816"/>
      <c r="CL150" s="816"/>
    </row>
    <row r="151" spans="1:90" s="78" customFormat="1" ht="51" x14ac:dyDescent="0.2">
      <c r="A151" s="76"/>
      <c r="B151" s="917"/>
      <c r="C151" s="918"/>
      <c r="D151" s="491" t="s">
        <v>1288</v>
      </c>
      <c r="E151" s="830"/>
      <c r="F151" s="404"/>
      <c r="G151" s="404"/>
      <c r="H151" s="111">
        <v>1</v>
      </c>
      <c r="I151" s="111">
        <f t="shared" si="18"/>
        <v>0</v>
      </c>
      <c r="J151" s="867"/>
      <c r="K151" s="479" t="s">
        <v>1748</v>
      </c>
      <c r="L151" s="815" t="b">
        <v>0</v>
      </c>
      <c r="M151" s="808">
        <f t="shared" si="19"/>
        <v>0</v>
      </c>
      <c r="N151" s="850"/>
      <c r="O151" s="850"/>
      <c r="P151" s="850"/>
      <c r="Q151" s="850"/>
      <c r="R151" s="850"/>
      <c r="S151" s="850"/>
      <c r="T151" s="850"/>
      <c r="U151" s="850"/>
      <c r="V151" s="850"/>
      <c r="W151" s="815"/>
      <c r="X151" s="815"/>
      <c r="Y151" s="815"/>
      <c r="Z151" s="815"/>
      <c r="AA151" s="815"/>
      <c r="AB151" s="815"/>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8"/>
      <c r="BO151" s="198"/>
      <c r="BP151" s="198"/>
      <c r="BQ151" s="198"/>
      <c r="BR151" s="198"/>
      <c r="BS151" s="198"/>
      <c r="BT151" s="198"/>
      <c r="BU151" s="198"/>
      <c r="BV151" s="198"/>
      <c r="BW151" s="816"/>
      <c r="BX151" s="816"/>
      <c r="BY151" s="816"/>
      <c r="BZ151" s="816"/>
      <c r="CA151" s="816"/>
      <c r="CB151" s="816"/>
      <c r="CC151" s="816"/>
      <c r="CD151" s="816"/>
      <c r="CE151" s="816"/>
      <c r="CF151" s="816"/>
      <c r="CG151" s="816"/>
      <c r="CH151" s="816"/>
      <c r="CI151" s="816"/>
      <c r="CJ151" s="816"/>
      <c r="CK151" s="816"/>
      <c r="CL151" s="816"/>
    </row>
    <row r="152" spans="1:90" s="78" customFormat="1" ht="19.5" customHeight="1" x14ac:dyDescent="0.2">
      <c r="A152" s="76"/>
      <c r="B152" s="917"/>
      <c r="C152" s="918"/>
      <c r="D152" s="491" t="s">
        <v>1289</v>
      </c>
      <c r="E152" s="830"/>
      <c r="F152" s="404"/>
      <c r="G152" s="404"/>
      <c r="H152" s="111">
        <v>1</v>
      </c>
      <c r="I152" s="111">
        <f t="shared" si="18"/>
        <v>0</v>
      </c>
      <c r="J152" s="867"/>
      <c r="K152" s="478" t="s">
        <v>1749</v>
      </c>
      <c r="L152" s="815" t="b">
        <v>0</v>
      </c>
      <c r="M152" s="808">
        <f t="shared" si="19"/>
        <v>0</v>
      </c>
      <c r="N152" s="850"/>
      <c r="O152" s="850"/>
      <c r="P152" s="850"/>
      <c r="Q152" s="850"/>
      <c r="R152" s="850"/>
      <c r="S152" s="850"/>
      <c r="T152" s="850"/>
      <c r="U152" s="850"/>
      <c r="V152" s="850"/>
      <c r="W152" s="815"/>
      <c r="X152" s="815"/>
      <c r="Y152" s="815"/>
      <c r="Z152" s="815"/>
      <c r="AA152" s="815"/>
      <c r="AB152" s="815"/>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c r="BU152" s="198"/>
      <c r="BV152" s="198"/>
      <c r="BW152" s="816"/>
      <c r="BX152" s="816"/>
      <c r="BY152" s="816"/>
      <c r="BZ152" s="816"/>
      <c r="CA152" s="816"/>
      <c r="CB152" s="816"/>
      <c r="CC152" s="816"/>
      <c r="CD152" s="816"/>
      <c r="CE152" s="816"/>
      <c r="CF152" s="816"/>
      <c r="CG152" s="816"/>
      <c r="CH152" s="816"/>
      <c r="CI152" s="816"/>
      <c r="CJ152" s="816"/>
      <c r="CK152" s="816"/>
      <c r="CL152" s="816"/>
    </row>
    <row r="153" spans="1:90" s="78" customFormat="1" ht="38.25" x14ac:dyDescent="0.2">
      <c r="A153" s="76"/>
      <c r="B153" s="917"/>
      <c r="C153" s="918"/>
      <c r="D153" s="491" t="s">
        <v>1290</v>
      </c>
      <c r="E153" s="831" t="s">
        <v>1249</v>
      </c>
      <c r="F153" s="404"/>
      <c r="G153" s="404"/>
      <c r="H153" s="111">
        <v>40</v>
      </c>
      <c r="I153" s="111">
        <f>'Teil 3 Anhang Büro'!G113</f>
        <v>0</v>
      </c>
      <c r="J153" s="867"/>
      <c r="K153" s="479" t="s">
        <v>1750</v>
      </c>
      <c r="L153" s="815"/>
      <c r="M153" s="850"/>
      <c r="N153" s="850"/>
      <c r="O153" s="850"/>
      <c r="P153" s="850"/>
      <c r="Q153" s="850"/>
      <c r="R153" s="850"/>
      <c r="S153" s="850"/>
      <c r="T153" s="850"/>
      <c r="U153" s="850"/>
      <c r="V153" s="850"/>
      <c r="W153" s="815"/>
      <c r="X153" s="815"/>
      <c r="Y153" s="815"/>
      <c r="Z153" s="815"/>
      <c r="AA153" s="815"/>
      <c r="AB153" s="815"/>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c r="BU153" s="198"/>
      <c r="BV153" s="198"/>
      <c r="BW153" s="816"/>
      <c r="BX153" s="816"/>
      <c r="BY153" s="816"/>
      <c r="BZ153" s="816"/>
      <c r="CA153" s="816"/>
      <c r="CB153" s="816"/>
      <c r="CC153" s="816"/>
      <c r="CD153" s="816"/>
      <c r="CE153" s="816"/>
      <c r="CF153" s="816"/>
      <c r="CG153" s="816"/>
      <c r="CH153" s="816"/>
      <c r="CI153" s="816"/>
      <c r="CJ153" s="816"/>
      <c r="CK153" s="816"/>
      <c r="CL153" s="816"/>
    </row>
    <row r="154" spans="1:90" s="78" customFormat="1" ht="25.5" x14ac:dyDescent="0.2">
      <c r="A154" s="76"/>
      <c r="B154" s="917"/>
      <c r="C154" s="918"/>
      <c r="D154" s="491" t="s">
        <v>1291</v>
      </c>
      <c r="E154" s="830"/>
      <c r="F154" s="404"/>
      <c r="G154" s="404"/>
      <c r="H154" s="111">
        <v>1</v>
      </c>
      <c r="I154" s="111">
        <f>M154</f>
        <v>0</v>
      </c>
      <c r="J154" s="867"/>
      <c r="K154" s="479" t="s">
        <v>1751</v>
      </c>
      <c r="L154" s="815" t="b">
        <v>0</v>
      </c>
      <c r="M154" s="808">
        <f t="shared" si="19"/>
        <v>0</v>
      </c>
      <c r="N154" s="850"/>
      <c r="O154" s="850"/>
      <c r="P154" s="850"/>
      <c r="Q154" s="850"/>
      <c r="R154" s="850"/>
      <c r="S154" s="850"/>
      <c r="T154" s="850"/>
      <c r="U154" s="850"/>
      <c r="V154" s="850"/>
      <c r="W154" s="815"/>
      <c r="X154" s="815"/>
      <c r="Y154" s="815"/>
      <c r="Z154" s="815"/>
      <c r="AA154" s="815"/>
      <c r="AB154" s="815"/>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8"/>
      <c r="BO154" s="198"/>
      <c r="BP154" s="198"/>
      <c r="BQ154" s="198"/>
      <c r="BR154" s="198"/>
      <c r="BS154" s="198"/>
      <c r="BT154" s="198"/>
      <c r="BU154" s="198"/>
      <c r="BV154" s="198"/>
      <c r="BW154" s="816"/>
      <c r="BX154" s="816"/>
      <c r="BY154" s="816"/>
      <c r="BZ154" s="816"/>
      <c r="CA154" s="816"/>
      <c r="CB154" s="816"/>
      <c r="CC154" s="816"/>
      <c r="CD154" s="816"/>
      <c r="CE154" s="816"/>
      <c r="CF154" s="816"/>
      <c r="CG154" s="816"/>
      <c r="CH154" s="816"/>
      <c r="CI154" s="816"/>
      <c r="CJ154" s="816"/>
      <c r="CK154" s="816"/>
      <c r="CL154" s="816"/>
    </row>
    <row r="155" spans="1:90" s="78" customFormat="1" ht="51" x14ac:dyDescent="0.2">
      <c r="A155" s="76"/>
      <c r="B155" s="917"/>
      <c r="C155" s="918"/>
      <c r="D155" s="491" t="s">
        <v>1292</v>
      </c>
      <c r="E155" s="830"/>
      <c r="F155" s="404"/>
      <c r="G155" s="404"/>
      <c r="H155" s="111">
        <v>1</v>
      </c>
      <c r="I155" s="111">
        <f t="shared" ref="I155:I161" si="20">M155</f>
        <v>0</v>
      </c>
      <c r="J155" s="867"/>
      <c r="K155" s="479" t="s">
        <v>1752</v>
      </c>
      <c r="L155" s="815" t="b">
        <v>0</v>
      </c>
      <c r="M155" s="808">
        <f t="shared" si="19"/>
        <v>0</v>
      </c>
      <c r="N155" s="850"/>
      <c r="O155" s="850"/>
      <c r="P155" s="850"/>
      <c r="Q155" s="850"/>
      <c r="R155" s="850"/>
      <c r="S155" s="850"/>
      <c r="T155" s="850"/>
      <c r="U155" s="850"/>
      <c r="V155" s="850"/>
      <c r="W155" s="815"/>
      <c r="X155" s="815"/>
      <c r="Y155" s="815"/>
      <c r="Z155" s="815"/>
      <c r="AA155" s="815"/>
      <c r="AB155" s="815"/>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8"/>
      <c r="BO155" s="198"/>
      <c r="BP155" s="198"/>
      <c r="BQ155" s="198"/>
      <c r="BR155" s="198"/>
      <c r="BS155" s="198"/>
      <c r="BT155" s="198"/>
      <c r="BU155" s="198"/>
      <c r="BV155" s="198"/>
      <c r="BW155" s="816"/>
      <c r="BX155" s="816"/>
      <c r="BY155" s="816"/>
      <c r="BZ155" s="816"/>
      <c r="CA155" s="816"/>
      <c r="CB155" s="816"/>
      <c r="CC155" s="816"/>
      <c r="CD155" s="816"/>
      <c r="CE155" s="816"/>
      <c r="CF155" s="816"/>
      <c r="CG155" s="816"/>
      <c r="CH155" s="816"/>
      <c r="CI155" s="816"/>
      <c r="CJ155" s="816"/>
      <c r="CK155" s="816"/>
      <c r="CL155" s="816"/>
    </row>
    <row r="156" spans="1:90" s="78" customFormat="1" ht="51" x14ac:dyDescent="0.2">
      <c r="A156" s="76"/>
      <c r="B156" s="917"/>
      <c r="C156" s="918"/>
      <c r="D156" s="491" t="s">
        <v>1207</v>
      </c>
      <c r="E156" s="830"/>
      <c r="F156" s="404"/>
      <c r="G156" s="404"/>
      <c r="H156" s="111">
        <v>1</v>
      </c>
      <c r="I156" s="111">
        <f t="shared" si="20"/>
        <v>0</v>
      </c>
      <c r="J156" s="867"/>
      <c r="K156" s="479" t="s">
        <v>1724</v>
      </c>
      <c r="L156" s="815" t="b">
        <v>0</v>
      </c>
      <c r="M156" s="808">
        <f t="shared" si="19"/>
        <v>0</v>
      </c>
      <c r="N156" s="850"/>
      <c r="O156" s="850"/>
      <c r="P156" s="850"/>
      <c r="Q156" s="850"/>
      <c r="R156" s="850"/>
      <c r="S156" s="850"/>
      <c r="T156" s="850"/>
      <c r="U156" s="850"/>
      <c r="V156" s="850"/>
      <c r="W156" s="815"/>
      <c r="X156" s="815"/>
      <c r="Y156" s="815"/>
      <c r="Z156" s="815"/>
      <c r="AA156" s="815"/>
      <c r="AB156" s="815"/>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8"/>
      <c r="BK156" s="198"/>
      <c r="BL156" s="198"/>
      <c r="BM156" s="198"/>
      <c r="BN156" s="198"/>
      <c r="BO156" s="198"/>
      <c r="BP156" s="198"/>
      <c r="BQ156" s="198"/>
      <c r="BR156" s="198"/>
      <c r="BS156" s="198"/>
      <c r="BT156" s="198"/>
      <c r="BU156" s="198"/>
      <c r="BV156" s="198"/>
      <c r="BW156" s="816"/>
      <c r="BX156" s="816"/>
      <c r="BY156" s="816"/>
      <c r="BZ156" s="816"/>
      <c r="CA156" s="816"/>
      <c r="CB156" s="816"/>
      <c r="CC156" s="816"/>
      <c r="CD156" s="816"/>
      <c r="CE156" s="816"/>
      <c r="CF156" s="816"/>
      <c r="CG156" s="816"/>
      <c r="CH156" s="816"/>
      <c r="CI156" s="816"/>
      <c r="CJ156" s="816"/>
      <c r="CK156" s="816"/>
      <c r="CL156" s="816"/>
    </row>
    <row r="157" spans="1:90" s="78" customFormat="1" ht="38.25" x14ac:dyDescent="0.2">
      <c r="A157" s="76"/>
      <c r="B157" s="917"/>
      <c r="C157" s="918"/>
      <c r="D157" s="491" t="s">
        <v>1263</v>
      </c>
      <c r="E157" s="830"/>
      <c r="F157" s="404"/>
      <c r="G157" s="404"/>
      <c r="H157" s="111">
        <v>1</v>
      </c>
      <c r="I157" s="111">
        <f t="shared" si="20"/>
        <v>0</v>
      </c>
      <c r="J157" s="867"/>
      <c r="K157" s="479" t="s">
        <v>1743</v>
      </c>
      <c r="L157" s="815" t="b">
        <v>0</v>
      </c>
      <c r="M157" s="808">
        <f t="shared" si="19"/>
        <v>0</v>
      </c>
      <c r="N157" s="850"/>
      <c r="O157" s="850"/>
      <c r="P157" s="850"/>
      <c r="Q157" s="850"/>
      <c r="R157" s="850"/>
      <c r="S157" s="850"/>
      <c r="T157" s="850"/>
      <c r="U157" s="850"/>
      <c r="V157" s="850"/>
      <c r="W157" s="815"/>
      <c r="X157" s="815"/>
      <c r="Y157" s="815"/>
      <c r="Z157" s="815"/>
      <c r="AA157" s="815"/>
      <c r="AB157" s="815"/>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816"/>
      <c r="BX157" s="816"/>
      <c r="BY157" s="816"/>
      <c r="BZ157" s="816"/>
      <c r="CA157" s="816"/>
      <c r="CB157" s="816"/>
      <c r="CC157" s="816"/>
      <c r="CD157" s="816"/>
      <c r="CE157" s="816"/>
      <c r="CF157" s="816"/>
      <c r="CG157" s="816"/>
      <c r="CH157" s="816"/>
      <c r="CI157" s="816"/>
      <c r="CJ157" s="816"/>
      <c r="CK157" s="816"/>
      <c r="CL157" s="816"/>
    </row>
    <row r="158" spans="1:90" s="78" customFormat="1" ht="38.25" x14ac:dyDescent="0.2">
      <c r="A158" s="76"/>
      <c r="B158" s="917"/>
      <c r="C158" s="918"/>
      <c r="D158" s="491" t="s">
        <v>1293</v>
      </c>
      <c r="E158" s="830"/>
      <c r="F158" s="404"/>
      <c r="G158" s="404"/>
      <c r="H158" s="111">
        <v>1</v>
      </c>
      <c r="I158" s="111">
        <f t="shared" si="20"/>
        <v>0</v>
      </c>
      <c r="J158" s="867"/>
      <c r="K158" s="479" t="s">
        <v>1916</v>
      </c>
      <c r="L158" s="815" t="b">
        <v>0</v>
      </c>
      <c r="M158" s="808">
        <f t="shared" si="19"/>
        <v>0</v>
      </c>
      <c r="N158" s="850"/>
      <c r="O158" s="850"/>
      <c r="P158" s="850"/>
      <c r="Q158" s="850"/>
      <c r="R158" s="850"/>
      <c r="S158" s="850"/>
      <c r="T158" s="850"/>
      <c r="U158" s="850"/>
      <c r="V158" s="850"/>
      <c r="W158" s="815"/>
      <c r="X158" s="815"/>
      <c r="Y158" s="815"/>
      <c r="Z158" s="815"/>
      <c r="AA158" s="815"/>
      <c r="AB158" s="815"/>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c r="BV158" s="198"/>
      <c r="BW158" s="816"/>
      <c r="BX158" s="816"/>
      <c r="BY158" s="816"/>
      <c r="BZ158" s="816"/>
      <c r="CA158" s="816"/>
      <c r="CB158" s="816"/>
      <c r="CC158" s="816"/>
      <c r="CD158" s="816"/>
      <c r="CE158" s="816"/>
      <c r="CF158" s="816"/>
      <c r="CG158" s="816"/>
      <c r="CH158" s="816"/>
      <c r="CI158" s="816"/>
      <c r="CJ158" s="816"/>
      <c r="CK158" s="816"/>
      <c r="CL158" s="816"/>
    </row>
    <row r="159" spans="1:90" s="78" customFormat="1" ht="51" x14ac:dyDescent="0.2">
      <c r="A159" s="76"/>
      <c r="B159" s="917"/>
      <c r="C159" s="918"/>
      <c r="D159" s="491" t="s">
        <v>1294</v>
      </c>
      <c r="E159" s="830"/>
      <c r="F159" s="404"/>
      <c r="G159" s="404"/>
      <c r="H159" s="111">
        <v>1</v>
      </c>
      <c r="I159" s="111">
        <f t="shared" si="20"/>
        <v>0</v>
      </c>
      <c r="J159" s="867"/>
      <c r="K159" s="479" t="s">
        <v>1753</v>
      </c>
      <c r="L159" s="815" t="b">
        <v>0</v>
      </c>
      <c r="M159" s="808">
        <f t="shared" si="19"/>
        <v>0</v>
      </c>
      <c r="N159" s="850"/>
      <c r="O159" s="850"/>
      <c r="P159" s="850"/>
      <c r="Q159" s="850"/>
      <c r="R159" s="850"/>
      <c r="S159" s="850"/>
      <c r="T159" s="850"/>
      <c r="U159" s="850"/>
      <c r="V159" s="850"/>
      <c r="W159" s="815"/>
      <c r="X159" s="815"/>
      <c r="Y159" s="815"/>
      <c r="Z159" s="815"/>
      <c r="AA159" s="815"/>
      <c r="AB159" s="815"/>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c r="BI159" s="198"/>
      <c r="BJ159" s="198"/>
      <c r="BK159" s="198"/>
      <c r="BL159" s="198"/>
      <c r="BM159" s="198"/>
      <c r="BN159" s="198"/>
      <c r="BO159" s="198"/>
      <c r="BP159" s="198"/>
      <c r="BQ159" s="198"/>
      <c r="BR159" s="198"/>
      <c r="BS159" s="198"/>
      <c r="BT159" s="198"/>
      <c r="BU159" s="198"/>
      <c r="BV159" s="198"/>
      <c r="BW159" s="816"/>
      <c r="BX159" s="816"/>
      <c r="BY159" s="816"/>
      <c r="BZ159" s="816"/>
      <c r="CA159" s="816"/>
      <c r="CB159" s="816"/>
      <c r="CC159" s="816"/>
      <c r="CD159" s="816"/>
      <c r="CE159" s="816"/>
      <c r="CF159" s="816"/>
      <c r="CG159" s="816"/>
      <c r="CH159" s="816"/>
      <c r="CI159" s="816"/>
      <c r="CJ159" s="816"/>
      <c r="CK159" s="816"/>
      <c r="CL159" s="816"/>
    </row>
    <row r="160" spans="1:90" s="78" customFormat="1" ht="38.25" x14ac:dyDescent="0.2">
      <c r="A160" s="76"/>
      <c r="B160" s="917"/>
      <c r="C160" s="918"/>
      <c r="D160" s="491" t="s">
        <v>1212</v>
      </c>
      <c r="E160" s="830"/>
      <c r="F160" s="404"/>
      <c r="G160" s="404"/>
      <c r="H160" s="111">
        <v>1</v>
      </c>
      <c r="I160" s="111">
        <f t="shared" si="20"/>
        <v>0</v>
      </c>
      <c r="J160" s="867"/>
      <c r="K160" s="479" t="s">
        <v>1914</v>
      </c>
      <c r="L160" s="815" t="b">
        <v>0</v>
      </c>
      <c r="M160" s="808">
        <f t="shared" si="19"/>
        <v>0</v>
      </c>
      <c r="N160" s="850"/>
      <c r="O160" s="850"/>
      <c r="P160" s="850"/>
      <c r="Q160" s="850"/>
      <c r="R160" s="850"/>
      <c r="S160" s="850"/>
      <c r="T160" s="850"/>
      <c r="U160" s="850"/>
      <c r="V160" s="850"/>
      <c r="W160" s="815"/>
      <c r="X160" s="815"/>
      <c r="Y160" s="815"/>
      <c r="Z160" s="815"/>
      <c r="AA160" s="815"/>
      <c r="AB160" s="815"/>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c r="BU160" s="198"/>
      <c r="BV160" s="198"/>
      <c r="BW160" s="816"/>
      <c r="BX160" s="816"/>
      <c r="BY160" s="816"/>
      <c r="BZ160" s="816"/>
      <c r="CA160" s="816"/>
      <c r="CB160" s="816"/>
      <c r="CC160" s="816"/>
      <c r="CD160" s="816"/>
      <c r="CE160" s="816"/>
      <c r="CF160" s="816"/>
      <c r="CG160" s="816"/>
      <c r="CH160" s="816"/>
      <c r="CI160" s="816"/>
      <c r="CJ160" s="816"/>
      <c r="CK160" s="816"/>
      <c r="CL160" s="816"/>
    </row>
    <row r="161" spans="1:90" s="78" customFormat="1" ht="18" customHeight="1" x14ac:dyDescent="0.2">
      <c r="A161" s="76"/>
      <c r="B161" s="917"/>
      <c r="C161" s="918"/>
      <c r="D161" s="491" t="s">
        <v>1246</v>
      </c>
      <c r="E161" s="830"/>
      <c r="F161" s="404"/>
      <c r="G161" s="404"/>
      <c r="H161" s="111">
        <v>0</v>
      </c>
      <c r="I161" s="111">
        <f t="shared" si="20"/>
        <v>0</v>
      </c>
      <c r="J161" s="867"/>
      <c r="K161" s="478"/>
      <c r="L161" s="815" t="b">
        <v>0</v>
      </c>
      <c r="M161" s="808">
        <f t="shared" si="19"/>
        <v>0</v>
      </c>
      <c r="N161" s="850"/>
      <c r="O161" s="850"/>
      <c r="P161" s="850"/>
      <c r="Q161" s="850"/>
      <c r="R161" s="850"/>
      <c r="S161" s="850"/>
      <c r="T161" s="850"/>
      <c r="U161" s="850"/>
      <c r="V161" s="850"/>
      <c r="W161" s="815"/>
      <c r="X161" s="815"/>
      <c r="Y161" s="815"/>
      <c r="Z161" s="815"/>
      <c r="AA161" s="815"/>
      <c r="AB161" s="815"/>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8"/>
      <c r="BK161" s="198"/>
      <c r="BL161" s="198"/>
      <c r="BM161" s="198"/>
      <c r="BN161" s="198"/>
      <c r="BO161" s="198"/>
      <c r="BP161" s="198"/>
      <c r="BQ161" s="198"/>
      <c r="BR161" s="198"/>
      <c r="BS161" s="198"/>
      <c r="BT161" s="198"/>
      <c r="BU161" s="198"/>
      <c r="BV161" s="198"/>
      <c r="BW161" s="816"/>
      <c r="BX161" s="816"/>
      <c r="BY161" s="816"/>
      <c r="BZ161" s="816"/>
      <c r="CA161" s="816"/>
      <c r="CB161" s="816"/>
      <c r="CC161" s="816"/>
      <c r="CD161" s="816"/>
      <c r="CE161" s="816"/>
      <c r="CF161" s="816"/>
      <c r="CG161" s="816"/>
      <c r="CH161" s="816"/>
      <c r="CI161" s="816"/>
      <c r="CJ161" s="816"/>
      <c r="CK161" s="816"/>
      <c r="CL161" s="816"/>
    </row>
    <row r="162" spans="1:90" s="78" customFormat="1" ht="38.25" x14ac:dyDescent="0.2">
      <c r="A162" s="76"/>
      <c r="B162" s="101" t="s">
        <v>153</v>
      </c>
      <c r="C162" s="100" t="s">
        <v>1295</v>
      </c>
      <c r="D162" s="919" t="s">
        <v>571</v>
      </c>
      <c r="E162" s="920"/>
      <c r="F162" s="509"/>
      <c r="G162" s="509"/>
      <c r="H162" s="114">
        <v>3</v>
      </c>
      <c r="I162" s="114">
        <f>VLOOKUP(D162,'Anhang Teil 3'!C294:D299,2,)</f>
        <v>0</v>
      </c>
      <c r="J162" s="867"/>
      <c r="K162" s="445" t="s">
        <v>1754</v>
      </c>
      <c r="L162" s="815"/>
      <c r="M162" s="850"/>
      <c r="N162" s="850"/>
      <c r="O162" s="850"/>
      <c r="P162" s="850"/>
      <c r="Q162" s="850"/>
      <c r="R162" s="850"/>
      <c r="S162" s="850"/>
      <c r="T162" s="850"/>
      <c r="U162" s="850"/>
      <c r="V162" s="850"/>
      <c r="W162" s="815"/>
      <c r="X162" s="815"/>
      <c r="Y162" s="815"/>
      <c r="Z162" s="815"/>
      <c r="AA162" s="815"/>
      <c r="AB162" s="815"/>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816"/>
      <c r="BX162" s="816"/>
      <c r="BY162" s="816"/>
      <c r="BZ162" s="816"/>
      <c r="CA162" s="816"/>
      <c r="CB162" s="816"/>
      <c r="CC162" s="816"/>
      <c r="CD162" s="816"/>
      <c r="CE162" s="816"/>
      <c r="CF162" s="816"/>
      <c r="CG162" s="816"/>
      <c r="CH162" s="816"/>
      <c r="CI162" s="816"/>
      <c r="CJ162" s="816"/>
      <c r="CK162" s="816"/>
      <c r="CL162" s="816"/>
    </row>
    <row r="163" spans="1:90" s="78" customFormat="1" ht="38.25" x14ac:dyDescent="0.2">
      <c r="A163" s="76"/>
      <c r="B163" s="80" t="s">
        <v>154</v>
      </c>
      <c r="C163" s="75" t="s">
        <v>1296</v>
      </c>
      <c r="D163" s="902" t="s">
        <v>571</v>
      </c>
      <c r="E163" s="903"/>
      <c r="F163" s="404"/>
      <c r="G163" s="404"/>
      <c r="H163" s="111">
        <v>4</v>
      </c>
      <c r="I163" s="111">
        <f>VLOOKUP(D163,'Anhang Teil 3'!C300:D306,2,)</f>
        <v>0</v>
      </c>
      <c r="J163" s="867"/>
      <c r="K163" s="445" t="s">
        <v>1617</v>
      </c>
      <c r="L163" s="815"/>
      <c r="M163" s="850"/>
      <c r="N163" s="850"/>
      <c r="O163" s="850"/>
      <c r="P163" s="850"/>
      <c r="Q163" s="850"/>
      <c r="R163" s="850"/>
      <c r="S163" s="850"/>
      <c r="T163" s="850"/>
      <c r="U163" s="850"/>
      <c r="V163" s="850"/>
      <c r="W163" s="815"/>
      <c r="X163" s="815"/>
      <c r="Y163" s="815"/>
      <c r="Z163" s="815"/>
      <c r="AA163" s="815"/>
      <c r="AB163" s="815"/>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198"/>
      <c r="BB163" s="198"/>
      <c r="BC163" s="198"/>
      <c r="BD163" s="198"/>
      <c r="BE163" s="198"/>
      <c r="BF163" s="198"/>
      <c r="BG163" s="198"/>
      <c r="BH163" s="198"/>
      <c r="BI163" s="198"/>
      <c r="BJ163" s="198"/>
      <c r="BK163" s="198"/>
      <c r="BL163" s="198"/>
      <c r="BM163" s="198"/>
      <c r="BN163" s="198"/>
      <c r="BO163" s="198"/>
      <c r="BP163" s="198"/>
      <c r="BQ163" s="198"/>
      <c r="BR163" s="198"/>
      <c r="BS163" s="198"/>
      <c r="BT163" s="198"/>
      <c r="BU163" s="198"/>
      <c r="BV163" s="198"/>
      <c r="BW163" s="816"/>
      <c r="BX163" s="816"/>
      <c r="BY163" s="816"/>
      <c r="BZ163" s="816"/>
      <c r="CA163" s="816"/>
      <c r="CB163" s="816"/>
      <c r="CC163" s="816"/>
      <c r="CD163" s="816"/>
      <c r="CE163" s="816"/>
      <c r="CF163" s="816"/>
      <c r="CG163" s="816"/>
      <c r="CH163" s="816"/>
      <c r="CI163" s="816"/>
      <c r="CJ163" s="816"/>
      <c r="CK163" s="816"/>
      <c r="CL163" s="816"/>
    </row>
    <row r="164" spans="1:90" s="78" customFormat="1" ht="38.25" x14ac:dyDescent="0.2">
      <c r="A164" s="76"/>
      <c r="B164" s="80" t="s">
        <v>155</v>
      </c>
      <c r="C164" s="75" t="s">
        <v>1297</v>
      </c>
      <c r="D164" s="902" t="s">
        <v>571</v>
      </c>
      <c r="E164" s="903"/>
      <c r="F164" s="404"/>
      <c r="G164" s="404"/>
      <c r="H164" s="111">
        <v>4</v>
      </c>
      <c r="I164" s="111">
        <f>VLOOKUP(D164,'Anhang Teil 3'!C307:D313,2,)</f>
        <v>0</v>
      </c>
      <c r="J164" s="867"/>
      <c r="K164" s="445" t="s">
        <v>1617</v>
      </c>
      <c r="L164" s="815"/>
      <c r="M164" s="850"/>
      <c r="N164" s="850"/>
      <c r="O164" s="850"/>
      <c r="P164" s="850"/>
      <c r="Q164" s="850"/>
      <c r="R164" s="850"/>
      <c r="S164" s="850"/>
      <c r="T164" s="850"/>
      <c r="U164" s="850"/>
      <c r="V164" s="850"/>
      <c r="W164" s="815"/>
      <c r="X164" s="815"/>
      <c r="Y164" s="815"/>
      <c r="Z164" s="815"/>
      <c r="AA164" s="815"/>
      <c r="AB164" s="815"/>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816"/>
      <c r="BX164" s="816"/>
      <c r="BY164" s="816"/>
      <c r="BZ164" s="816"/>
      <c r="CA164" s="816"/>
      <c r="CB164" s="816"/>
      <c r="CC164" s="816"/>
      <c r="CD164" s="816"/>
      <c r="CE164" s="816"/>
      <c r="CF164" s="816"/>
      <c r="CG164" s="816"/>
      <c r="CH164" s="816"/>
      <c r="CI164" s="816"/>
      <c r="CJ164" s="816"/>
      <c r="CK164" s="816"/>
      <c r="CL164" s="816"/>
    </row>
    <row r="165" spans="1:90" s="78" customFormat="1" ht="51" x14ac:dyDescent="0.2">
      <c r="A165" s="76"/>
      <c r="B165" s="80" t="s">
        <v>156</v>
      </c>
      <c r="C165" s="241" t="s">
        <v>1298</v>
      </c>
      <c r="D165" s="902" t="s">
        <v>571</v>
      </c>
      <c r="E165" s="903"/>
      <c r="F165" s="404"/>
      <c r="G165" s="404"/>
      <c r="H165" s="111">
        <v>4</v>
      </c>
      <c r="I165" s="111">
        <f>VLOOKUP(D165,'Anhang Teil 3'!C314:D320,2,)</f>
        <v>0</v>
      </c>
      <c r="J165" s="867"/>
      <c r="K165" s="445" t="s">
        <v>1617</v>
      </c>
      <c r="L165" s="815"/>
      <c r="M165" s="850"/>
      <c r="N165" s="850"/>
      <c r="O165" s="850"/>
      <c r="P165" s="850"/>
      <c r="Q165" s="850"/>
      <c r="R165" s="850"/>
      <c r="S165" s="850"/>
      <c r="T165" s="850"/>
      <c r="U165" s="850"/>
      <c r="V165" s="850"/>
      <c r="W165" s="815"/>
      <c r="X165" s="815"/>
      <c r="Y165" s="815"/>
      <c r="Z165" s="815"/>
      <c r="AA165" s="815"/>
      <c r="AB165" s="815"/>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c r="BV165" s="198"/>
      <c r="BW165" s="816"/>
      <c r="BX165" s="816"/>
      <c r="BY165" s="816"/>
      <c r="BZ165" s="816"/>
      <c r="CA165" s="816"/>
      <c r="CB165" s="816"/>
      <c r="CC165" s="816"/>
      <c r="CD165" s="816"/>
      <c r="CE165" s="816"/>
      <c r="CF165" s="816"/>
      <c r="CG165" s="816"/>
      <c r="CH165" s="816"/>
      <c r="CI165" s="816"/>
      <c r="CJ165" s="816"/>
      <c r="CK165" s="816"/>
      <c r="CL165" s="816"/>
    </row>
    <row r="166" spans="1:90" s="78" customFormat="1" ht="51" x14ac:dyDescent="0.2">
      <c r="A166" s="76"/>
      <c r="B166" s="80" t="s">
        <v>157</v>
      </c>
      <c r="C166" s="241" t="s">
        <v>1299</v>
      </c>
      <c r="D166" s="902" t="s">
        <v>571</v>
      </c>
      <c r="E166" s="903"/>
      <c r="F166" s="404"/>
      <c r="G166" s="404"/>
      <c r="H166" s="111">
        <v>4</v>
      </c>
      <c r="I166" s="111">
        <f>VLOOKUP(D166,'Anhang Teil 3'!C321:D327,2,)</f>
        <v>0</v>
      </c>
      <c r="J166" s="867"/>
      <c r="K166" s="445" t="s">
        <v>1617</v>
      </c>
      <c r="L166" s="815"/>
      <c r="M166" s="850"/>
      <c r="N166" s="850"/>
      <c r="O166" s="850"/>
      <c r="P166" s="850"/>
      <c r="Q166" s="850"/>
      <c r="R166" s="850"/>
      <c r="S166" s="850"/>
      <c r="T166" s="850"/>
      <c r="U166" s="850"/>
      <c r="V166" s="850"/>
      <c r="W166" s="815"/>
      <c r="X166" s="815"/>
      <c r="Y166" s="815"/>
      <c r="Z166" s="815"/>
      <c r="AA166" s="815"/>
      <c r="AB166" s="815"/>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816"/>
      <c r="BX166" s="816"/>
      <c r="BY166" s="816"/>
      <c r="BZ166" s="816"/>
      <c r="CA166" s="816"/>
      <c r="CB166" s="816"/>
      <c r="CC166" s="816"/>
      <c r="CD166" s="816"/>
      <c r="CE166" s="816"/>
      <c r="CF166" s="816"/>
      <c r="CG166" s="816"/>
      <c r="CH166" s="816"/>
      <c r="CI166" s="816"/>
      <c r="CJ166" s="816"/>
      <c r="CK166" s="816"/>
      <c r="CL166" s="816"/>
    </row>
    <row r="167" spans="1:90" s="78" customFormat="1" ht="51" x14ac:dyDescent="0.2">
      <c r="A167" s="76"/>
      <c r="B167" s="80" t="s">
        <v>158</v>
      </c>
      <c r="C167" s="241" t="s">
        <v>1300</v>
      </c>
      <c r="D167" s="902" t="s">
        <v>571</v>
      </c>
      <c r="E167" s="903"/>
      <c r="F167" s="404"/>
      <c r="G167" s="404"/>
      <c r="H167" s="111">
        <v>4</v>
      </c>
      <c r="I167" s="111">
        <f>VLOOKUP(D167,'Anhang Teil 3'!C328:D334,2,)</f>
        <v>0</v>
      </c>
      <c r="J167" s="867"/>
      <c r="K167" s="445" t="s">
        <v>1617</v>
      </c>
      <c r="L167" s="815"/>
      <c r="M167" s="850"/>
      <c r="N167" s="850"/>
      <c r="O167" s="850"/>
      <c r="P167" s="850"/>
      <c r="Q167" s="850"/>
      <c r="R167" s="850"/>
      <c r="S167" s="850"/>
      <c r="T167" s="850"/>
      <c r="U167" s="850"/>
      <c r="V167" s="850"/>
      <c r="W167" s="815"/>
      <c r="X167" s="815"/>
      <c r="Y167" s="815"/>
      <c r="Z167" s="815"/>
      <c r="AA167" s="815"/>
      <c r="AB167" s="815"/>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8"/>
      <c r="BO167" s="198"/>
      <c r="BP167" s="198"/>
      <c r="BQ167" s="198"/>
      <c r="BR167" s="198"/>
      <c r="BS167" s="198"/>
      <c r="BT167" s="198"/>
      <c r="BU167" s="198"/>
      <c r="BV167" s="198"/>
      <c r="BW167" s="816"/>
      <c r="BX167" s="816"/>
      <c r="BY167" s="816"/>
      <c r="BZ167" s="816"/>
      <c r="CA167" s="816"/>
      <c r="CB167" s="816"/>
      <c r="CC167" s="816"/>
      <c r="CD167" s="816"/>
      <c r="CE167" s="816"/>
      <c r="CF167" s="816"/>
      <c r="CG167" s="816"/>
      <c r="CH167" s="816"/>
      <c r="CI167" s="816"/>
      <c r="CJ167" s="816"/>
      <c r="CK167" s="816"/>
      <c r="CL167" s="816"/>
    </row>
    <row r="168" spans="1:90" s="78" customFormat="1" ht="25.5" x14ac:dyDescent="0.2">
      <c r="A168" s="76"/>
      <c r="B168" s="80" t="s">
        <v>159</v>
      </c>
      <c r="C168" s="289" t="s">
        <v>1301</v>
      </c>
      <c r="D168" s="902" t="s">
        <v>571</v>
      </c>
      <c r="E168" s="903"/>
      <c r="F168" s="404"/>
      <c r="G168" s="404"/>
      <c r="H168" s="111">
        <v>4</v>
      </c>
      <c r="I168" s="111">
        <f>VLOOKUP(D168,'Anhang Teil 3'!C335:D341,2,)</f>
        <v>0</v>
      </c>
      <c r="J168" s="867"/>
      <c r="K168" s="445" t="s">
        <v>1228</v>
      </c>
      <c r="L168" s="815"/>
      <c r="M168" s="850"/>
      <c r="N168" s="850"/>
      <c r="O168" s="850"/>
      <c r="P168" s="850"/>
      <c r="Q168" s="850"/>
      <c r="R168" s="850"/>
      <c r="S168" s="850"/>
      <c r="T168" s="850"/>
      <c r="U168" s="850"/>
      <c r="V168" s="850"/>
      <c r="W168" s="815"/>
      <c r="X168" s="815"/>
      <c r="Y168" s="815"/>
      <c r="Z168" s="815"/>
      <c r="AA168" s="815"/>
      <c r="AB168" s="815"/>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816"/>
      <c r="BX168" s="816"/>
      <c r="BY168" s="816"/>
      <c r="BZ168" s="816"/>
      <c r="CA168" s="816"/>
      <c r="CB168" s="816"/>
      <c r="CC168" s="816"/>
      <c r="CD168" s="816"/>
      <c r="CE168" s="816"/>
      <c r="CF168" s="816"/>
      <c r="CG168" s="816"/>
      <c r="CH168" s="816"/>
      <c r="CI168" s="816"/>
      <c r="CJ168" s="816"/>
      <c r="CK168" s="816"/>
      <c r="CL168" s="816"/>
    </row>
    <row r="169" spans="1:90" s="78" customFormat="1" ht="25.5" x14ac:dyDescent="0.2">
      <c r="A169" s="76"/>
      <c r="B169" s="80" t="s">
        <v>160</v>
      </c>
      <c r="C169" s="253" t="s">
        <v>1302</v>
      </c>
      <c r="D169" s="902" t="s">
        <v>571</v>
      </c>
      <c r="E169" s="903"/>
      <c r="F169" s="404"/>
      <c r="G169" s="404"/>
      <c r="H169" s="111">
        <v>4</v>
      </c>
      <c r="I169" s="111">
        <f>VLOOKUP(D169,'Anhang Teil 3'!C342:D348,2,)</f>
        <v>0</v>
      </c>
      <c r="J169" s="867"/>
      <c r="K169" s="445" t="s">
        <v>1228</v>
      </c>
      <c r="L169" s="815"/>
      <c r="M169" s="850"/>
      <c r="N169" s="850"/>
      <c r="O169" s="850"/>
      <c r="P169" s="850"/>
      <c r="Q169" s="850"/>
      <c r="R169" s="850"/>
      <c r="S169" s="850"/>
      <c r="T169" s="850"/>
      <c r="U169" s="850"/>
      <c r="V169" s="850"/>
      <c r="W169" s="815"/>
      <c r="X169" s="815"/>
      <c r="Y169" s="815"/>
      <c r="Z169" s="815"/>
      <c r="AA169" s="815"/>
      <c r="AB169" s="815"/>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8"/>
      <c r="BK169" s="198"/>
      <c r="BL169" s="198"/>
      <c r="BM169" s="198"/>
      <c r="BN169" s="198"/>
      <c r="BO169" s="198"/>
      <c r="BP169" s="198"/>
      <c r="BQ169" s="198"/>
      <c r="BR169" s="198"/>
      <c r="BS169" s="198"/>
      <c r="BT169" s="198"/>
      <c r="BU169" s="198"/>
      <c r="BV169" s="198"/>
      <c r="BW169" s="816"/>
      <c r="BX169" s="816"/>
      <c r="BY169" s="816"/>
      <c r="BZ169" s="816"/>
      <c r="CA169" s="816"/>
      <c r="CB169" s="816"/>
      <c r="CC169" s="816"/>
      <c r="CD169" s="816"/>
      <c r="CE169" s="816"/>
      <c r="CF169" s="816"/>
      <c r="CG169" s="816"/>
      <c r="CH169" s="816"/>
      <c r="CI169" s="816"/>
      <c r="CJ169" s="816"/>
      <c r="CK169" s="816"/>
      <c r="CL169" s="816"/>
    </row>
    <row r="170" spans="1:90" s="78" customFormat="1" ht="12.75" x14ac:dyDescent="0.2">
      <c r="A170" s="76"/>
      <c r="B170" s="76"/>
      <c r="C170" s="76"/>
      <c r="D170" s="799"/>
      <c r="E170" s="198"/>
      <c r="F170" s="459"/>
      <c r="G170" s="446" t="s">
        <v>35</v>
      </c>
      <c r="H170" s="111">
        <v>87</v>
      </c>
      <c r="I170" s="111">
        <f>SUM(I147:I169)</f>
        <v>0</v>
      </c>
      <c r="J170" s="198"/>
      <c r="K170" s="474"/>
      <c r="L170" s="815"/>
      <c r="M170" s="850"/>
      <c r="N170" s="850"/>
      <c r="O170" s="850"/>
      <c r="P170" s="850"/>
      <c r="Q170" s="850"/>
      <c r="R170" s="850"/>
      <c r="S170" s="850"/>
      <c r="T170" s="850"/>
      <c r="U170" s="850"/>
      <c r="V170" s="850"/>
      <c r="W170" s="815"/>
      <c r="X170" s="815"/>
      <c r="Y170" s="815"/>
      <c r="Z170" s="815"/>
      <c r="AA170" s="815"/>
      <c r="AB170" s="815"/>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8"/>
      <c r="BQ170" s="198"/>
      <c r="BR170" s="198"/>
      <c r="BS170" s="198"/>
      <c r="BT170" s="198"/>
      <c r="BU170" s="198"/>
      <c r="BV170" s="198"/>
      <c r="BW170" s="816"/>
      <c r="BX170" s="816"/>
      <c r="BY170" s="816"/>
      <c r="BZ170" s="816"/>
      <c r="CA170" s="816"/>
      <c r="CB170" s="816"/>
      <c r="CC170" s="816"/>
      <c r="CD170" s="816"/>
      <c r="CE170" s="816"/>
      <c r="CF170" s="816"/>
      <c r="CG170" s="816"/>
      <c r="CH170" s="816"/>
      <c r="CI170" s="816"/>
      <c r="CJ170" s="816"/>
      <c r="CK170" s="816"/>
      <c r="CL170" s="816"/>
    </row>
    <row r="171" spans="1:90" s="78" customFormat="1" ht="12.75" x14ac:dyDescent="0.2">
      <c r="A171" s="76"/>
      <c r="B171" s="76"/>
      <c r="C171" s="76"/>
      <c r="D171" s="799"/>
      <c r="E171" s="198"/>
      <c r="F171" s="459"/>
      <c r="G171" s="459"/>
      <c r="H171" s="119"/>
      <c r="I171" s="119"/>
      <c r="J171" s="198"/>
      <c r="K171" s="473"/>
      <c r="L171" s="815"/>
      <c r="M171" s="850"/>
      <c r="N171" s="850"/>
      <c r="O171" s="850"/>
      <c r="P171" s="850"/>
      <c r="Q171" s="850"/>
      <c r="R171" s="850"/>
      <c r="S171" s="850"/>
      <c r="T171" s="850"/>
      <c r="U171" s="850"/>
      <c r="V171" s="850"/>
      <c r="W171" s="815"/>
      <c r="X171" s="815"/>
      <c r="Y171" s="815"/>
      <c r="Z171" s="815"/>
      <c r="AA171" s="815"/>
      <c r="AB171" s="815"/>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c r="BV171" s="198"/>
      <c r="BW171" s="816"/>
      <c r="BX171" s="816"/>
      <c r="BY171" s="816"/>
      <c r="BZ171" s="816"/>
      <c r="CA171" s="816"/>
      <c r="CB171" s="816"/>
      <c r="CC171" s="816"/>
      <c r="CD171" s="816"/>
      <c r="CE171" s="816"/>
      <c r="CF171" s="816"/>
      <c r="CG171" s="816"/>
      <c r="CH171" s="816"/>
      <c r="CI171" s="816"/>
      <c r="CJ171" s="816"/>
      <c r="CK171" s="816"/>
      <c r="CL171" s="816"/>
    </row>
    <row r="172" spans="1:90" s="78" customFormat="1" ht="12.75" x14ac:dyDescent="0.2">
      <c r="A172" s="76"/>
      <c r="B172" s="76"/>
      <c r="C172" s="76"/>
      <c r="D172" s="799"/>
      <c r="E172" s="198"/>
      <c r="F172" s="459"/>
      <c r="G172" s="459"/>
      <c r="H172" s="119"/>
      <c r="I172" s="119"/>
      <c r="J172" s="198"/>
      <c r="K172" s="473"/>
      <c r="L172" s="815"/>
      <c r="M172" s="850"/>
      <c r="N172" s="850"/>
      <c r="O172" s="850"/>
      <c r="P172" s="850"/>
      <c r="Q172" s="850"/>
      <c r="R172" s="850"/>
      <c r="S172" s="850"/>
      <c r="T172" s="850"/>
      <c r="U172" s="850"/>
      <c r="V172" s="850"/>
      <c r="W172" s="815"/>
      <c r="X172" s="815"/>
      <c r="Y172" s="815"/>
      <c r="Z172" s="815"/>
      <c r="AA172" s="815"/>
      <c r="AB172" s="815"/>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816"/>
      <c r="BX172" s="816"/>
      <c r="BY172" s="816"/>
      <c r="BZ172" s="816"/>
      <c r="CA172" s="816"/>
      <c r="CB172" s="816"/>
      <c r="CC172" s="816"/>
      <c r="CD172" s="816"/>
      <c r="CE172" s="816"/>
      <c r="CF172" s="816"/>
      <c r="CG172" s="816"/>
      <c r="CH172" s="816"/>
      <c r="CI172" s="816"/>
      <c r="CJ172" s="816"/>
      <c r="CK172" s="816"/>
      <c r="CL172" s="816"/>
    </row>
    <row r="173" spans="1:90" s="449" customFormat="1" ht="40.5" customHeight="1" x14ac:dyDescent="0.25">
      <c r="A173" s="454"/>
      <c r="B173" s="448" t="s">
        <v>1</v>
      </c>
      <c r="C173" s="247"/>
      <c r="D173" s="827"/>
      <c r="E173" s="827"/>
      <c r="F173" s="247"/>
      <c r="G173" s="247"/>
      <c r="H173" s="247"/>
      <c r="I173" s="454"/>
      <c r="J173" s="799"/>
      <c r="K173" s="196"/>
      <c r="L173" s="820"/>
      <c r="M173" s="849"/>
      <c r="N173" s="849"/>
      <c r="O173" s="849"/>
      <c r="P173" s="849"/>
      <c r="Q173" s="849"/>
      <c r="R173" s="849"/>
      <c r="S173" s="849"/>
      <c r="T173" s="849"/>
      <c r="U173" s="849"/>
      <c r="V173" s="849"/>
      <c r="W173" s="820"/>
      <c r="X173" s="820"/>
      <c r="Y173" s="820"/>
      <c r="Z173" s="820"/>
      <c r="AA173" s="820"/>
      <c r="AB173" s="820"/>
      <c r="AC173" s="799"/>
      <c r="AD173" s="799"/>
      <c r="AE173" s="799"/>
      <c r="AF173" s="799"/>
      <c r="AG173" s="799"/>
      <c r="AH173" s="799"/>
      <c r="AI173" s="799"/>
      <c r="AJ173" s="799"/>
      <c r="AK173" s="799"/>
      <c r="AL173" s="799"/>
      <c r="AM173" s="799"/>
      <c r="AN173" s="799"/>
      <c r="AO173" s="799"/>
      <c r="AP173" s="799"/>
      <c r="AQ173" s="799"/>
      <c r="AR173" s="799"/>
      <c r="AS173" s="799"/>
      <c r="AT173" s="799"/>
      <c r="AU173" s="799"/>
      <c r="AV173" s="799"/>
      <c r="AW173" s="799"/>
      <c r="AX173" s="799"/>
      <c r="AY173" s="799"/>
      <c r="AZ173" s="799"/>
      <c r="BA173" s="799"/>
      <c r="BB173" s="799"/>
      <c r="BC173" s="799"/>
      <c r="BD173" s="799"/>
      <c r="BE173" s="799"/>
      <c r="BF173" s="799"/>
      <c r="BG173" s="799"/>
      <c r="BH173" s="799"/>
      <c r="BI173" s="799"/>
      <c r="BJ173" s="799"/>
      <c r="BK173" s="799"/>
      <c r="BL173" s="799"/>
      <c r="BM173" s="799"/>
      <c r="BN173" s="799"/>
      <c r="BO173" s="799"/>
      <c r="BP173" s="799"/>
      <c r="BQ173" s="799"/>
      <c r="BR173" s="799"/>
      <c r="BS173" s="799"/>
      <c r="BT173" s="799"/>
      <c r="BU173" s="799"/>
      <c r="BV173" s="799"/>
      <c r="BW173" s="821"/>
      <c r="BX173" s="821"/>
      <c r="BY173" s="821"/>
      <c r="BZ173" s="821"/>
      <c r="CA173" s="821"/>
      <c r="CB173" s="821"/>
      <c r="CC173" s="821"/>
      <c r="CD173" s="821"/>
      <c r="CE173" s="821"/>
      <c r="CF173" s="821"/>
      <c r="CG173" s="821"/>
      <c r="CH173" s="821"/>
      <c r="CI173" s="821"/>
      <c r="CJ173" s="821"/>
      <c r="CK173" s="821"/>
      <c r="CL173" s="821"/>
    </row>
    <row r="174" spans="1:90" s="449" customFormat="1" ht="40.5" customHeight="1" x14ac:dyDescent="0.25">
      <c r="A174" s="454"/>
      <c r="B174" s="448" t="s">
        <v>552</v>
      </c>
      <c r="C174" s="448" t="s">
        <v>553</v>
      </c>
      <c r="D174" s="898" t="s">
        <v>554</v>
      </c>
      <c r="E174" s="899"/>
      <c r="F174" s="529" t="s">
        <v>555</v>
      </c>
      <c r="G174" s="529" t="s">
        <v>556</v>
      </c>
      <c r="H174" s="797" t="s">
        <v>416</v>
      </c>
      <c r="I174" s="797" t="s">
        <v>420</v>
      </c>
      <c r="J174" s="529" t="s">
        <v>557</v>
      </c>
      <c r="K174" s="448" t="s">
        <v>422</v>
      </c>
      <c r="L174" s="820"/>
      <c r="M174" s="849"/>
      <c r="N174" s="849"/>
      <c r="O174" s="849"/>
      <c r="P174" s="849"/>
      <c r="Q174" s="849"/>
      <c r="R174" s="849"/>
      <c r="S174" s="849"/>
      <c r="T174" s="849"/>
      <c r="U174" s="849"/>
      <c r="V174" s="849"/>
      <c r="W174" s="820"/>
      <c r="X174" s="820"/>
      <c r="Y174" s="820"/>
      <c r="Z174" s="820"/>
      <c r="AA174" s="820"/>
      <c r="AB174" s="820"/>
      <c r="AC174" s="799"/>
      <c r="AD174" s="799"/>
      <c r="AE174" s="799"/>
      <c r="AF174" s="799"/>
      <c r="AG174" s="799"/>
      <c r="AH174" s="799"/>
      <c r="AI174" s="799"/>
      <c r="AJ174" s="799"/>
      <c r="AK174" s="799"/>
      <c r="AL174" s="799"/>
      <c r="AM174" s="799"/>
      <c r="AN174" s="799"/>
      <c r="AO174" s="799"/>
      <c r="AP174" s="799"/>
      <c r="AQ174" s="799"/>
      <c r="AR174" s="799"/>
      <c r="AS174" s="799"/>
      <c r="AT174" s="799"/>
      <c r="AU174" s="799"/>
      <c r="AV174" s="799"/>
      <c r="AW174" s="799"/>
      <c r="AX174" s="799"/>
      <c r="AY174" s="799"/>
      <c r="AZ174" s="799"/>
      <c r="BA174" s="799"/>
      <c r="BB174" s="799"/>
      <c r="BC174" s="799"/>
      <c r="BD174" s="799"/>
      <c r="BE174" s="799"/>
      <c r="BF174" s="799"/>
      <c r="BG174" s="799"/>
      <c r="BH174" s="799"/>
      <c r="BI174" s="799"/>
      <c r="BJ174" s="799"/>
      <c r="BK174" s="799"/>
      <c r="BL174" s="799"/>
      <c r="BM174" s="799"/>
      <c r="BN174" s="799"/>
      <c r="BO174" s="799"/>
      <c r="BP174" s="799"/>
      <c r="BQ174" s="799"/>
      <c r="BR174" s="799"/>
      <c r="BS174" s="799"/>
      <c r="BT174" s="799"/>
      <c r="BU174" s="799"/>
      <c r="BV174" s="799"/>
      <c r="BW174" s="821"/>
      <c r="BX174" s="821"/>
      <c r="BY174" s="821"/>
      <c r="BZ174" s="821"/>
      <c r="CA174" s="821"/>
      <c r="CB174" s="821"/>
      <c r="CC174" s="821"/>
      <c r="CD174" s="821"/>
      <c r="CE174" s="821"/>
      <c r="CF174" s="821"/>
      <c r="CG174" s="821"/>
      <c r="CH174" s="821"/>
      <c r="CI174" s="821"/>
      <c r="CJ174" s="821"/>
      <c r="CK174" s="821"/>
      <c r="CL174" s="821"/>
    </row>
    <row r="175" spans="1:90" s="78" customFormat="1" ht="25.5" x14ac:dyDescent="0.2">
      <c r="A175" s="76"/>
      <c r="B175" s="908" t="s">
        <v>361</v>
      </c>
      <c r="C175" s="906" t="s">
        <v>1303</v>
      </c>
      <c r="D175" s="491" t="s">
        <v>1304</v>
      </c>
      <c r="E175" s="830"/>
      <c r="F175" s="404"/>
      <c r="G175" s="404"/>
      <c r="H175" s="111">
        <v>4</v>
      </c>
      <c r="I175" s="111">
        <f>M175</f>
        <v>0</v>
      </c>
      <c r="J175" s="867"/>
      <c r="K175" s="479" t="s">
        <v>1228</v>
      </c>
      <c r="L175" s="815" t="b">
        <v>0</v>
      </c>
      <c r="M175" s="808">
        <f>IF(L175=TRUE,H175,0)</f>
        <v>0</v>
      </c>
      <c r="N175" s="850"/>
      <c r="O175" s="850"/>
      <c r="P175" s="850"/>
      <c r="Q175" s="850"/>
      <c r="R175" s="850"/>
      <c r="S175" s="850"/>
      <c r="T175" s="850"/>
      <c r="U175" s="850"/>
      <c r="V175" s="850"/>
      <c r="W175" s="815"/>
      <c r="X175" s="815"/>
      <c r="Y175" s="815"/>
      <c r="Z175" s="815"/>
      <c r="AA175" s="815"/>
      <c r="AB175" s="815"/>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c r="BI175" s="198"/>
      <c r="BJ175" s="198"/>
      <c r="BK175" s="198"/>
      <c r="BL175" s="198"/>
      <c r="BM175" s="198"/>
      <c r="BN175" s="198"/>
      <c r="BO175" s="198"/>
      <c r="BP175" s="198"/>
      <c r="BQ175" s="198"/>
      <c r="BR175" s="198"/>
      <c r="BS175" s="198"/>
      <c r="BT175" s="198"/>
      <c r="BU175" s="198"/>
      <c r="BV175" s="198"/>
      <c r="BW175" s="816"/>
      <c r="BX175" s="816"/>
      <c r="BY175" s="816"/>
      <c r="BZ175" s="816"/>
      <c r="CA175" s="816"/>
      <c r="CB175" s="816"/>
      <c r="CC175" s="816"/>
      <c r="CD175" s="816"/>
      <c r="CE175" s="816"/>
      <c r="CF175" s="816"/>
      <c r="CG175" s="816"/>
      <c r="CH175" s="816"/>
      <c r="CI175" s="816"/>
      <c r="CJ175" s="816"/>
      <c r="CK175" s="816"/>
      <c r="CL175" s="816"/>
    </row>
    <row r="176" spans="1:90" s="78" customFormat="1" ht="12.75" x14ac:dyDescent="0.2">
      <c r="A176" s="76"/>
      <c r="B176" s="909"/>
      <c r="C176" s="907"/>
      <c r="D176" s="491" t="s">
        <v>1305</v>
      </c>
      <c r="E176" s="830"/>
      <c r="F176" s="404"/>
      <c r="G176" s="404"/>
      <c r="H176" s="111">
        <v>4</v>
      </c>
      <c r="I176" s="111">
        <f t="shared" ref="I176:I188" si="21">M176</f>
        <v>0</v>
      </c>
      <c r="J176" s="867"/>
      <c r="K176" s="478"/>
      <c r="L176" s="815" t="b">
        <v>0</v>
      </c>
      <c r="M176" s="808">
        <f t="shared" ref="M176:M200" si="22">IF(L176=TRUE,H176,0)</f>
        <v>0</v>
      </c>
      <c r="N176" s="850"/>
      <c r="O176" s="850"/>
      <c r="P176" s="850"/>
      <c r="Q176" s="850"/>
      <c r="R176" s="850"/>
      <c r="S176" s="850"/>
      <c r="T176" s="850"/>
      <c r="U176" s="850"/>
      <c r="V176" s="850"/>
      <c r="W176" s="815"/>
      <c r="X176" s="815"/>
      <c r="Y176" s="815"/>
      <c r="Z176" s="815"/>
      <c r="AA176" s="815"/>
      <c r="AB176" s="815"/>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816"/>
      <c r="BX176" s="816"/>
      <c r="BY176" s="816"/>
      <c r="BZ176" s="816"/>
      <c r="CA176" s="816"/>
      <c r="CB176" s="816"/>
      <c r="CC176" s="816"/>
      <c r="CD176" s="816"/>
      <c r="CE176" s="816"/>
      <c r="CF176" s="816"/>
      <c r="CG176" s="816"/>
      <c r="CH176" s="816"/>
      <c r="CI176" s="816"/>
      <c r="CJ176" s="816"/>
      <c r="CK176" s="816"/>
      <c r="CL176" s="816"/>
    </row>
    <row r="177" spans="1:90" s="78" customFormat="1" ht="12.75" x14ac:dyDescent="0.2">
      <c r="A177" s="76"/>
      <c r="B177" s="909"/>
      <c r="C177" s="907"/>
      <c r="D177" s="491" t="s">
        <v>1306</v>
      </c>
      <c r="E177" s="830"/>
      <c r="F177" s="404"/>
      <c r="G177" s="404"/>
      <c r="H177" s="111">
        <v>2</v>
      </c>
      <c r="I177" s="111">
        <f t="shared" si="21"/>
        <v>0</v>
      </c>
      <c r="J177" s="867"/>
      <c r="K177" s="478"/>
      <c r="L177" s="815" t="b">
        <v>0</v>
      </c>
      <c r="M177" s="808">
        <f t="shared" si="22"/>
        <v>0</v>
      </c>
      <c r="N177" s="850"/>
      <c r="O177" s="850"/>
      <c r="P177" s="850"/>
      <c r="Q177" s="850"/>
      <c r="R177" s="850"/>
      <c r="S177" s="850"/>
      <c r="T177" s="850"/>
      <c r="U177" s="850"/>
      <c r="V177" s="850"/>
      <c r="W177" s="815"/>
      <c r="X177" s="815"/>
      <c r="Y177" s="815"/>
      <c r="Z177" s="815"/>
      <c r="AA177" s="815"/>
      <c r="AB177" s="815"/>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c r="BI177" s="198"/>
      <c r="BJ177" s="198"/>
      <c r="BK177" s="198"/>
      <c r="BL177" s="198"/>
      <c r="BM177" s="198"/>
      <c r="BN177" s="198"/>
      <c r="BO177" s="198"/>
      <c r="BP177" s="198"/>
      <c r="BQ177" s="198"/>
      <c r="BR177" s="198"/>
      <c r="BS177" s="198"/>
      <c r="BT177" s="198"/>
      <c r="BU177" s="198"/>
      <c r="BV177" s="198"/>
      <c r="BW177" s="816"/>
      <c r="BX177" s="816"/>
      <c r="BY177" s="816"/>
      <c r="BZ177" s="816"/>
      <c r="CA177" s="816"/>
      <c r="CB177" s="816"/>
      <c r="CC177" s="816"/>
      <c r="CD177" s="816"/>
      <c r="CE177" s="816"/>
      <c r="CF177" s="816"/>
      <c r="CG177" s="816"/>
      <c r="CH177" s="816"/>
      <c r="CI177" s="816"/>
      <c r="CJ177" s="816"/>
      <c r="CK177" s="816"/>
      <c r="CL177" s="816"/>
    </row>
    <row r="178" spans="1:90" s="78" customFormat="1" ht="19.5" customHeight="1" x14ac:dyDescent="0.2">
      <c r="A178" s="76"/>
      <c r="B178" s="909"/>
      <c r="C178" s="907"/>
      <c r="D178" s="491" t="s">
        <v>1307</v>
      </c>
      <c r="E178" s="830"/>
      <c r="F178" s="404"/>
      <c r="G178" s="404"/>
      <c r="H178" s="111">
        <v>2</v>
      </c>
      <c r="I178" s="111">
        <f t="shared" si="21"/>
        <v>0</v>
      </c>
      <c r="J178" s="867"/>
      <c r="K178" s="478"/>
      <c r="L178" s="815" t="b">
        <v>0</v>
      </c>
      <c r="M178" s="808">
        <f t="shared" si="22"/>
        <v>0</v>
      </c>
      <c r="N178" s="850"/>
      <c r="O178" s="850"/>
      <c r="P178" s="850"/>
      <c r="Q178" s="850"/>
      <c r="R178" s="850"/>
      <c r="S178" s="850"/>
      <c r="T178" s="850"/>
      <c r="U178" s="850"/>
      <c r="V178" s="850"/>
      <c r="W178" s="815"/>
      <c r="X178" s="815"/>
      <c r="Y178" s="815"/>
      <c r="Z178" s="815"/>
      <c r="AA178" s="815"/>
      <c r="AB178" s="815"/>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8"/>
      <c r="BQ178" s="198"/>
      <c r="BR178" s="198"/>
      <c r="BS178" s="198"/>
      <c r="BT178" s="198"/>
      <c r="BU178" s="198"/>
      <c r="BV178" s="198"/>
      <c r="BW178" s="816"/>
      <c r="BX178" s="816"/>
      <c r="BY178" s="816"/>
      <c r="BZ178" s="816"/>
      <c r="CA178" s="816"/>
      <c r="CB178" s="816"/>
      <c r="CC178" s="816"/>
      <c r="CD178" s="816"/>
      <c r="CE178" s="816"/>
      <c r="CF178" s="816"/>
      <c r="CG178" s="816"/>
      <c r="CH178" s="816"/>
      <c r="CI178" s="816"/>
      <c r="CJ178" s="816"/>
      <c r="CK178" s="816"/>
      <c r="CL178" s="816"/>
    </row>
    <row r="179" spans="1:90" s="78" customFormat="1" ht="18" customHeight="1" thickBot="1" x14ac:dyDescent="0.25">
      <c r="A179" s="76"/>
      <c r="B179" s="909"/>
      <c r="C179" s="907"/>
      <c r="D179" s="491" t="s">
        <v>1246</v>
      </c>
      <c r="E179" s="830"/>
      <c r="F179" s="404"/>
      <c r="G179" s="404"/>
      <c r="H179" s="111">
        <v>0</v>
      </c>
      <c r="I179" s="111">
        <f t="shared" si="21"/>
        <v>0</v>
      </c>
      <c r="J179" s="867"/>
      <c r="K179" s="478"/>
      <c r="L179" s="815" t="b">
        <v>0</v>
      </c>
      <c r="M179" s="808">
        <f t="shared" si="22"/>
        <v>0</v>
      </c>
      <c r="N179" s="850"/>
      <c r="O179" s="850"/>
      <c r="P179" s="850"/>
      <c r="Q179" s="850"/>
      <c r="R179" s="850"/>
      <c r="S179" s="850"/>
      <c r="T179" s="850"/>
      <c r="U179" s="850"/>
      <c r="V179" s="850"/>
      <c r="W179" s="815"/>
      <c r="X179" s="815"/>
      <c r="Y179" s="815"/>
      <c r="Z179" s="815"/>
      <c r="AA179" s="815"/>
      <c r="AB179" s="815"/>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8"/>
      <c r="BO179" s="198"/>
      <c r="BP179" s="198"/>
      <c r="BQ179" s="198"/>
      <c r="BR179" s="198"/>
      <c r="BS179" s="198"/>
      <c r="BT179" s="198"/>
      <c r="BU179" s="198"/>
      <c r="BV179" s="198"/>
      <c r="BW179" s="816"/>
      <c r="BX179" s="816"/>
      <c r="BY179" s="816"/>
      <c r="BZ179" s="816"/>
      <c r="CA179" s="816"/>
      <c r="CB179" s="816"/>
      <c r="CC179" s="816"/>
      <c r="CD179" s="816"/>
      <c r="CE179" s="816"/>
      <c r="CF179" s="816"/>
      <c r="CG179" s="816"/>
      <c r="CH179" s="816"/>
      <c r="CI179" s="816"/>
      <c r="CJ179" s="816"/>
      <c r="CK179" s="816"/>
      <c r="CL179" s="816"/>
    </row>
    <row r="180" spans="1:90" s="78" customFormat="1" ht="12.75" x14ac:dyDescent="0.2">
      <c r="A180" s="76"/>
      <c r="B180" s="924" t="s">
        <v>362</v>
      </c>
      <c r="C180" s="925" t="s">
        <v>1308</v>
      </c>
      <c r="D180" s="838" t="s">
        <v>1167</v>
      </c>
      <c r="E180" s="839"/>
      <c r="F180" s="508"/>
      <c r="G180" s="508"/>
      <c r="H180" s="123">
        <v>1</v>
      </c>
      <c r="I180" s="123">
        <f t="shared" si="21"/>
        <v>0</v>
      </c>
      <c r="J180" s="867"/>
      <c r="K180" s="478"/>
      <c r="L180" s="815" t="b">
        <v>0</v>
      </c>
      <c r="M180" s="808">
        <f t="shared" si="22"/>
        <v>0</v>
      </c>
      <c r="N180" s="850"/>
      <c r="O180" s="850"/>
      <c r="P180" s="850"/>
      <c r="Q180" s="850"/>
      <c r="R180" s="850"/>
      <c r="S180" s="850"/>
      <c r="T180" s="850"/>
      <c r="U180" s="850"/>
      <c r="V180" s="850"/>
      <c r="W180" s="815"/>
      <c r="X180" s="815"/>
      <c r="Y180" s="815"/>
      <c r="Z180" s="815"/>
      <c r="AA180" s="815"/>
      <c r="AB180" s="815"/>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816"/>
      <c r="BX180" s="816"/>
      <c r="BY180" s="816"/>
      <c r="BZ180" s="816"/>
      <c r="CA180" s="816"/>
      <c r="CB180" s="816"/>
      <c r="CC180" s="816"/>
      <c r="CD180" s="816"/>
      <c r="CE180" s="816"/>
      <c r="CF180" s="816"/>
      <c r="CG180" s="816"/>
      <c r="CH180" s="816"/>
      <c r="CI180" s="816"/>
      <c r="CJ180" s="816"/>
      <c r="CK180" s="816"/>
      <c r="CL180" s="816"/>
    </row>
    <row r="181" spans="1:90" s="78" customFormat="1" ht="12.75" x14ac:dyDescent="0.2">
      <c r="A181" s="203"/>
      <c r="B181" s="891"/>
      <c r="C181" s="911"/>
      <c r="D181" s="491" t="s">
        <v>1309</v>
      </c>
      <c r="E181" s="830"/>
      <c r="F181" s="404"/>
      <c r="G181" s="404"/>
      <c r="H181" s="111">
        <v>1</v>
      </c>
      <c r="I181" s="111">
        <f t="shared" si="21"/>
        <v>0</v>
      </c>
      <c r="J181" s="867"/>
      <c r="K181" s="479" t="s">
        <v>1917</v>
      </c>
      <c r="L181" s="815" t="b">
        <v>0</v>
      </c>
      <c r="M181" s="808">
        <f t="shared" si="22"/>
        <v>0</v>
      </c>
      <c r="N181" s="850"/>
      <c r="O181" s="850"/>
      <c r="P181" s="850"/>
      <c r="Q181" s="850"/>
      <c r="R181" s="850"/>
      <c r="S181" s="850"/>
      <c r="T181" s="850"/>
      <c r="U181" s="850"/>
      <c r="V181" s="850"/>
      <c r="W181" s="815"/>
      <c r="X181" s="815"/>
      <c r="Y181" s="815"/>
      <c r="Z181" s="815"/>
      <c r="AA181" s="815"/>
      <c r="AB181" s="815"/>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c r="BV181" s="198"/>
      <c r="BW181" s="816"/>
      <c r="BX181" s="816"/>
      <c r="BY181" s="816"/>
      <c r="BZ181" s="816"/>
      <c r="CA181" s="816"/>
      <c r="CB181" s="816"/>
      <c r="CC181" s="816"/>
      <c r="CD181" s="816"/>
      <c r="CE181" s="816"/>
      <c r="CF181" s="816"/>
      <c r="CG181" s="816"/>
      <c r="CH181" s="816"/>
      <c r="CI181" s="816"/>
      <c r="CJ181" s="816"/>
      <c r="CK181" s="816"/>
      <c r="CL181" s="816"/>
    </row>
    <row r="182" spans="1:90" s="78" customFormat="1" ht="12.75" x14ac:dyDescent="0.2">
      <c r="A182" s="76"/>
      <c r="B182" s="891"/>
      <c r="C182" s="911"/>
      <c r="D182" s="491" t="s">
        <v>1310</v>
      </c>
      <c r="E182" s="830"/>
      <c r="F182" s="404"/>
      <c r="G182" s="404"/>
      <c r="H182" s="111">
        <v>1</v>
      </c>
      <c r="I182" s="111">
        <f t="shared" si="21"/>
        <v>0</v>
      </c>
      <c r="J182" s="867"/>
      <c r="K182" s="478" t="s">
        <v>1755</v>
      </c>
      <c r="L182" s="815" t="b">
        <v>0</v>
      </c>
      <c r="M182" s="808">
        <f t="shared" si="22"/>
        <v>0</v>
      </c>
      <c r="N182" s="850"/>
      <c r="O182" s="850"/>
      <c r="P182" s="850"/>
      <c r="Q182" s="850"/>
      <c r="R182" s="850"/>
      <c r="S182" s="850"/>
      <c r="T182" s="850"/>
      <c r="U182" s="850"/>
      <c r="V182" s="850"/>
      <c r="W182" s="815"/>
      <c r="X182" s="815"/>
      <c r="Y182" s="815"/>
      <c r="Z182" s="815"/>
      <c r="AA182" s="815"/>
      <c r="AB182" s="815"/>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816"/>
      <c r="BX182" s="816"/>
      <c r="BY182" s="816"/>
      <c r="BZ182" s="816"/>
      <c r="CA182" s="816"/>
      <c r="CB182" s="816"/>
      <c r="CC182" s="816"/>
      <c r="CD182" s="816"/>
      <c r="CE182" s="816"/>
      <c r="CF182" s="816"/>
      <c r="CG182" s="816"/>
      <c r="CH182" s="816"/>
      <c r="CI182" s="816"/>
      <c r="CJ182" s="816"/>
      <c r="CK182" s="816"/>
      <c r="CL182" s="816"/>
    </row>
    <row r="183" spans="1:90" s="78" customFormat="1" ht="12.75" x14ac:dyDescent="0.2">
      <c r="A183" s="76"/>
      <c r="B183" s="891"/>
      <c r="C183" s="911"/>
      <c r="D183" s="491" t="s">
        <v>1311</v>
      </c>
      <c r="E183" s="830"/>
      <c r="F183" s="404"/>
      <c r="G183" s="404"/>
      <c r="H183" s="111">
        <v>1</v>
      </c>
      <c r="I183" s="111">
        <f t="shared" si="21"/>
        <v>0</v>
      </c>
      <c r="J183" s="867"/>
      <c r="K183" s="478" t="s">
        <v>1755</v>
      </c>
      <c r="L183" s="815" t="b">
        <v>0</v>
      </c>
      <c r="M183" s="808">
        <f t="shared" si="22"/>
        <v>0</v>
      </c>
      <c r="N183" s="850"/>
      <c r="O183" s="850"/>
      <c r="P183" s="850"/>
      <c r="Q183" s="850"/>
      <c r="R183" s="850"/>
      <c r="S183" s="850"/>
      <c r="T183" s="850"/>
      <c r="U183" s="850"/>
      <c r="V183" s="850"/>
      <c r="W183" s="815"/>
      <c r="X183" s="815"/>
      <c r="Y183" s="815"/>
      <c r="Z183" s="815"/>
      <c r="AA183" s="815"/>
      <c r="AB183" s="815"/>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8"/>
      <c r="BK183" s="198"/>
      <c r="BL183" s="198"/>
      <c r="BM183" s="198"/>
      <c r="BN183" s="198"/>
      <c r="BO183" s="198"/>
      <c r="BP183" s="198"/>
      <c r="BQ183" s="198"/>
      <c r="BR183" s="198"/>
      <c r="BS183" s="198"/>
      <c r="BT183" s="198"/>
      <c r="BU183" s="198"/>
      <c r="BV183" s="198"/>
      <c r="BW183" s="816"/>
      <c r="BX183" s="816"/>
      <c r="BY183" s="816"/>
      <c r="BZ183" s="816"/>
      <c r="CA183" s="816"/>
      <c r="CB183" s="816"/>
      <c r="CC183" s="816"/>
      <c r="CD183" s="816"/>
      <c r="CE183" s="816"/>
      <c r="CF183" s="816"/>
      <c r="CG183" s="816"/>
      <c r="CH183" s="816"/>
      <c r="CI183" s="816"/>
      <c r="CJ183" s="816"/>
      <c r="CK183" s="816"/>
      <c r="CL183" s="816"/>
    </row>
    <row r="184" spans="1:90" s="78" customFormat="1" ht="12.75" x14ac:dyDescent="0.2">
      <c r="A184" s="76"/>
      <c r="B184" s="891"/>
      <c r="C184" s="911"/>
      <c r="D184" s="491" t="s">
        <v>1257</v>
      </c>
      <c r="E184" s="830"/>
      <c r="F184" s="404"/>
      <c r="G184" s="404"/>
      <c r="H184" s="111">
        <v>1</v>
      </c>
      <c r="I184" s="111">
        <f t="shared" si="21"/>
        <v>0</v>
      </c>
      <c r="J184" s="867"/>
      <c r="K184" s="478" t="s">
        <v>1755</v>
      </c>
      <c r="L184" s="815" t="b">
        <v>0</v>
      </c>
      <c r="M184" s="808">
        <f t="shared" si="22"/>
        <v>0</v>
      </c>
      <c r="N184" s="850"/>
      <c r="O184" s="850"/>
      <c r="P184" s="850"/>
      <c r="Q184" s="850"/>
      <c r="R184" s="850"/>
      <c r="S184" s="850"/>
      <c r="T184" s="850"/>
      <c r="U184" s="850"/>
      <c r="V184" s="850"/>
      <c r="W184" s="815"/>
      <c r="X184" s="815"/>
      <c r="Y184" s="815"/>
      <c r="Z184" s="815"/>
      <c r="AA184" s="815"/>
      <c r="AB184" s="815"/>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8"/>
      <c r="BQ184" s="198"/>
      <c r="BR184" s="198"/>
      <c r="BS184" s="198"/>
      <c r="BT184" s="198"/>
      <c r="BU184" s="198"/>
      <c r="BV184" s="198"/>
      <c r="BW184" s="816"/>
      <c r="BX184" s="816"/>
      <c r="BY184" s="816"/>
      <c r="BZ184" s="816"/>
      <c r="CA184" s="816"/>
      <c r="CB184" s="816"/>
      <c r="CC184" s="816"/>
      <c r="CD184" s="816"/>
      <c r="CE184" s="816"/>
      <c r="CF184" s="816"/>
      <c r="CG184" s="816"/>
      <c r="CH184" s="816"/>
      <c r="CI184" s="816"/>
      <c r="CJ184" s="816"/>
      <c r="CK184" s="816"/>
      <c r="CL184" s="816"/>
    </row>
    <row r="185" spans="1:90" s="78" customFormat="1" ht="12.75" x14ac:dyDescent="0.2">
      <c r="A185" s="76"/>
      <c r="B185" s="891"/>
      <c r="C185" s="911"/>
      <c r="D185" s="491" t="s">
        <v>1312</v>
      </c>
      <c r="E185" s="830"/>
      <c r="F185" s="404"/>
      <c r="G185" s="404"/>
      <c r="H185" s="111">
        <v>1</v>
      </c>
      <c r="I185" s="111">
        <f t="shared" si="21"/>
        <v>0</v>
      </c>
      <c r="J185" s="867"/>
      <c r="K185" s="478" t="s">
        <v>1755</v>
      </c>
      <c r="L185" s="815" t="b">
        <v>0</v>
      </c>
      <c r="M185" s="808">
        <f t="shared" si="22"/>
        <v>0</v>
      </c>
      <c r="N185" s="850"/>
      <c r="O185" s="850"/>
      <c r="P185" s="850"/>
      <c r="Q185" s="850"/>
      <c r="R185" s="850"/>
      <c r="S185" s="850"/>
      <c r="T185" s="850"/>
      <c r="U185" s="850"/>
      <c r="V185" s="850"/>
      <c r="W185" s="815"/>
      <c r="X185" s="815"/>
      <c r="Y185" s="815"/>
      <c r="Z185" s="815"/>
      <c r="AA185" s="815"/>
      <c r="AB185" s="815"/>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8"/>
      <c r="BO185" s="198"/>
      <c r="BP185" s="198"/>
      <c r="BQ185" s="198"/>
      <c r="BR185" s="198"/>
      <c r="BS185" s="198"/>
      <c r="BT185" s="198"/>
      <c r="BU185" s="198"/>
      <c r="BV185" s="198"/>
      <c r="BW185" s="816"/>
      <c r="BX185" s="816"/>
      <c r="BY185" s="816"/>
      <c r="BZ185" s="816"/>
      <c r="CA185" s="816"/>
      <c r="CB185" s="816"/>
      <c r="CC185" s="816"/>
      <c r="CD185" s="816"/>
      <c r="CE185" s="816"/>
      <c r="CF185" s="816"/>
      <c r="CG185" s="816"/>
      <c r="CH185" s="816"/>
      <c r="CI185" s="816"/>
      <c r="CJ185" s="816"/>
      <c r="CK185" s="816"/>
      <c r="CL185" s="816"/>
    </row>
    <row r="186" spans="1:90" s="78" customFormat="1" ht="12.75" x14ac:dyDescent="0.2">
      <c r="A186" s="76"/>
      <c r="B186" s="891"/>
      <c r="C186" s="911"/>
      <c r="D186" s="491" t="s">
        <v>1313</v>
      </c>
      <c r="E186" s="830"/>
      <c r="F186" s="404"/>
      <c r="G186" s="404"/>
      <c r="H186" s="111">
        <v>1</v>
      </c>
      <c r="I186" s="111">
        <f t="shared" si="21"/>
        <v>0</v>
      </c>
      <c r="J186" s="867"/>
      <c r="K186" s="478" t="s">
        <v>1755</v>
      </c>
      <c r="L186" s="815" t="b">
        <v>0</v>
      </c>
      <c r="M186" s="808">
        <f t="shared" si="22"/>
        <v>0</v>
      </c>
      <c r="N186" s="850"/>
      <c r="O186" s="850"/>
      <c r="P186" s="850"/>
      <c r="Q186" s="850"/>
      <c r="R186" s="850"/>
      <c r="S186" s="850"/>
      <c r="T186" s="850"/>
      <c r="U186" s="850"/>
      <c r="V186" s="850"/>
      <c r="W186" s="815"/>
      <c r="X186" s="815"/>
      <c r="Y186" s="815"/>
      <c r="Z186" s="815"/>
      <c r="AA186" s="815"/>
      <c r="AB186" s="815"/>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c r="BV186" s="198"/>
      <c r="BW186" s="816"/>
      <c r="BX186" s="816"/>
      <c r="BY186" s="816"/>
      <c r="BZ186" s="816"/>
      <c r="CA186" s="816"/>
      <c r="CB186" s="816"/>
      <c r="CC186" s="816"/>
      <c r="CD186" s="816"/>
      <c r="CE186" s="816"/>
      <c r="CF186" s="816"/>
      <c r="CG186" s="816"/>
      <c r="CH186" s="816"/>
      <c r="CI186" s="816"/>
      <c r="CJ186" s="816"/>
      <c r="CK186" s="816"/>
      <c r="CL186" s="816"/>
    </row>
    <row r="187" spans="1:90" s="78" customFormat="1" ht="12.75" x14ac:dyDescent="0.2">
      <c r="A187" s="76"/>
      <c r="B187" s="891"/>
      <c r="C187" s="911"/>
      <c r="D187" s="491" t="s">
        <v>1314</v>
      </c>
      <c r="E187" s="830"/>
      <c r="F187" s="404"/>
      <c r="G187" s="404"/>
      <c r="H187" s="111">
        <v>1</v>
      </c>
      <c r="I187" s="111">
        <f t="shared" si="21"/>
        <v>0</v>
      </c>
      <c r="J187" s="867"/>
      <c r="K187" s="478" t="s">
        <v>1755</v>
      </c>
      <c r="L187" s="815" t="b">
        <v>0</v>
      </c>
      <c r="M187" s="808">
        <f t="shared" si="22"/>
        <v>0</v>
      </c>
      <c r="N187" s="850"/>
      <c r="O187" s="850"/>
      <c r="P187" s="850"/>
      <c r="Q187" s="850"/>
      <c r="R187" s="850"/>
      <c r="S187" s="850"/>
      <c r="T187" s="850"/>
      <c r="U187" s="850"/>
      <c r="V187" s="850"/>
      <c r="W187" s="815"/>
      <c r="X187" s="815"/>
      <c r="Y187" s="815"/>
      <c r="Z187" s="815"/>
      <c r="AA187" s="815"/>
      <c r="AB187" s="815"/>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816"/>
      <c r="BX187" s="816"/>
      <c r="BY187" s="816"/>
      <c r="BZ187" s="816"/>
      <c r="CA187" s="816"/>
      <c r="CB187" s="816"/>
      <c r="CC187" s="816"/>
      <c r="CD187" s="816"/>
      <c r="CE187" s="816"/>
      <c r="CF187" s="816"/>
      <c r="CG187" s="816"/>
      <c r="CH187" s="816"/>
      <c r="CI187" s="816"/>
      <c r="CJ187" s="816"/>
      <c r="CK187" s="816"/>
      <c r="CL187" s="816"/>
    </row>
    <row r="188" spans="1:90" s="78" customFormat="1" ht="38.25" x14ac:dyDescent="0.2">
      <c r="A188" s="76"/>
      <c r="B188" s="891"/>
      <c r="C188" s="911"/>
      <c r="D188" s="491" t="s">
        <v>1315</v>
      </c>
      <c r="E188" s="830"/>
      <c r="F188" s="404"/>
      <c r="G188" s="404"/>
      <c r="H188" s="111">
        <v>1</v>
      </c>
      <c r="I188" s="111">
        <f t="shared" si="21"/>
        <v>0</v>
      </c>
      <c r="J188" s="867"/>
      <c r="K188" s="478" t="s">
        <v>1756</v>
      </c>
      <c r="L188" s="815" t="b">
        <v>0</v>
      </c>
      <c r="M188" s="808">
        <f t="shared" si="22"/>
        <v>0</v>
      </c>
      <c r="N188" s="850"/>
      <c r="O188" s="850"/>
      <c r="P188" s="850"/>
      <c r="Q188" s="850"/>
      <c r="R188" s="850"/>
      <c r="S188" s="850"/>
      <c r="T188" s="850"/>
      <c r="U188" s="850"/>
      <c r="V188" s="850"/>
      <c r="W188" s="815"/>
      <c r="X188" s="815"/>
      <c r="Y188" s="815"/>
      <c r="Z188" s="815"/>
      <c r="AA188" s="815"/>
      <c r="AB188" s="815"/>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8"/>
      <c r="BR188" s="198"/>
      <c r="BS188" s="198"/>
      <c r="BT188" s="198"/>
      <c r="BU188" s="198"/>
      <c r="BV188" s="198"/>
      <c r="BW188" s="816"/>
      <c r="BX188" s="816"/>
      <c r="BY188" s="816"/>
      <c r="BZ188" s="816"/>
      <c r="CA188" s="816"/>
      <c r="CB188" s="816"/>
      <c r="CC188" s="816"/>
      <c r="CD188" s="816"/>
      <c r="CE188" s="816"/>
      <c r="CF188" s="816"/>
      <c r="CG188" s="816"/>
      <c r="CH188" s="816"/>
      <c r="CI188" s="816"/>
      <c r="CJ188" s="816"/>
      <c r="CK188" s="816"/>
      <c r="CL188" s="816"/>
    </row>
    <row r="189" spans="1:90" s="78" customFormat="1" ht="25.5" x14ac:dyDescent="0.2">
      <c r="A189" s="76"/>
      <c r="B189" s="891"/>
      <c r="C189" s="911"/>
      <c r="D189" s="491" t="s">
        <v>1316</v>
      </c>
      <c r="E189" s="831" t="s">
        <v>1249</v>
      </c>
      <c r="F189" s="404"/>
      <c r="G189" s="404"/>
      <c r="H189" s="111">
        <v>40</v>
      </c>
      <c r="I189" s="111">
        <f>'Teil 3 Anhang Büro'!G137</f>
        <v>0</v>
      </c>
      <c r="J189" s="867"/>
      <c r="K189" s="479" t="s">
        <v>1757</v>
      </c>
      <c r="L189" s="815"/>
      <c r="M189" s="808">
        <f t="shared" ref="M189" si="23">IF(K189=TRUE,H189,0)</f>
        <v>0</v>
      </c>
      <c r="N189" s="850"/>
      <c r="O189" s="850"/>
      <c r="P189" s="850"/>
      <c r="Q189" s="850"/>
      <c r="R189" s="850"/>
      <c r="S189" s="850"/>
      <c r="T189" s="850"/>
      <c r="U189" s="850"/>
      <c r="V189" s="850"/>
      <c r="W189" s="815"/>
      <c r="X189" s="815"/>
      <c r="Y189" s="815"/>
      <c r="Z189" s="815"/>
      <c r="AA189" s="815"/>
      <c r="AB189" s="815"/>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816"/>
      <c r="BX189" s="816"/>
      <c r="BY189" s="816"/>
      <c r="BZ189" s="816"/>
      <c r="CA189" s="816"/>
      <c r="CB189" s="816"/>
      <c r="CC189" s="816"/>
      <c r="CD189" s="816"/>
      <c r="CE189" s="816"/>
      <c r="CF189" s="816"/>
      <c r="CG189" s="816"/>
      <c r="CH189" s="816"/>
      <c r="CI189" s="816"/>
      <c r="CJ189" s="816"/>
      <c r="CK189" s="816"/>
      <c r="CL189" s="816"/>
    </row>
    <row r="190" spans="1:90" s="78" customFormat="1" ht="12.75" x14ac:dyDescent="0.2">
      <c r="A190" s="76"/>
      <c r="B190" s="891"/>
      <c r="C190" s="911"/>
      <c r="D190" s="491" t="s">
        <v>1317</v>
      </c>
      <c r="E190" s="830"/>
      <c r="F190" s="404"/>
      <c r="G190" s="404"/>
      <c r="H190" s="111">
        <v>1</v>
      </c>
      <c r="I190" s="111">
        <f>M190</f>
        <v>0</v>
      </c>
      <c r="J190" s="867"/>
      <c r="K190" s="478" t="s">
        <v>1758</v>
      </c>
      <c r="L190" s="815" t="b">
        <v>0</v>
      </c>
      <c r="M190" s="808">
        <f t="shared" si="22"/>
        <v>0</v>
      </c>
      <c r="N190" s="850"/>
      <c r="O190" s="850"/>
      <c r="P190" s="850"/>
      <c r="Q190" s="850"/>
      <c r="R190" s="850"/>
      <c r="S190" s="850"/>
      <c r="T190" s="850"/>
      <c r="U190" s="850"/>
      <c r="V190" s="850"/>
      <c r="W190" s="815"/>
      <c r="X190" s="815"/>
      <c r="Y190" s="815"/>
      <c r="Z190" s="815"/>
      <c r="AA190" s="815"/>
      <c r="AB190" s="815"/>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c r="BI190" s="198"/>
      <c r="BJ190" s="198"/>
      <c r="BK190" s="198"/>
      <c r="BL190" s="198"/>
      <c r="BM190" s="198"/>
      <c r="BN190" s="198"/>
      <c r="BO190" s="198"/>
      <c r="BP190" s="198"/>
      <c r="BQ190" s="198"/>
      <c r="BR190" s="198"/>
      <c r="BS190" s="198"/>
      <c r="BT190" s="198"/>
      <c r="BU190" s="198"/>
      <c r="BV190" s="198"/>
      <c r="BW190" s="816"/>
      <c r="BX190" s="816"/>
      <c r="BY190" s="816"/>
      <c r="BZ190" s="816"/>
      <c r="CA190" s="816"/>
      <c r="CB190" s="816"/>
      <c r="CC190" s="816"/>
      <c r="CD190" s="816"/>
      <c r="CE190" s="816"/>
      <c r="CF190" s="816"/>
      <c r="CG190" s="816"/>
      <c r="CH190" s="816"/>
      <c r="CI190" s="816"/>
      <c r="CJ190" s="816"/>
      <c r="CK190" s="816"/>
      <c r="CL190" s="816"/>
    </row>
    <row r="191" spans="1:90" s="78" customFormat="1" ht="38.25" x14ac:dyDescent="0.2">
      <c r="A191" s="76"/>
      <c r="B191" s="891"/>
      <c r="C191" s="911"/>
      <c r="D191" s="491" t="s">
        <v>1318</v>
      </c>
      <c r="E191" s="830"/>
      <c r="F191" s="404"/>
      <c r="G191" s="404"/>
      <c r="H191" s="111">
        <v>1</v>
      </c>
      <c r="I191" s="111">
        <f t="shared" ref="I191:I200" si="24">M191</f>
        <v>0</v>
      </c>
      <c r="J191" s="867"/>
      <c r="K191" s="479" t="s">
        <v>1743</v>
      </c>
      <c r="L191" s="815" t="b">
        <v>0</v>
      </c>
      <c r="M191" s="808">
        <f t="shared" si="22"/>
        <v>0</v>
      </c>
      <c r="N191" s="850"/>
      <c r="O191" s="850"/>
      <c r="P191" s="850"/>
      <c r="Q191" s="850"/>
      <c r="R191" s="850"/>
      <c r="S191" s="850"/>
      <c r="T191" s="850"/>
      <c r="U191" s="850"/>
      <c r="V191" s="850"/>
      <c r="W191" s="815"/>
      <c r="X191" s="815"/>
      <c r="Y191" s="815"/>
      <c r="Z191" s="815"/>
      <c r="AA191" s="815"/>
      <c r="AB191" s="815"/>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816"/>
      <c r="BX191" s="816"/>
      <c r="BY191" s="816"/>
      <c r="BZ191" s="816"/>
      <c r="CA191" s="816"/>
      <c r="CB191" s="816"/>
      <c r="CC191" s="816"/>
      <c r="CD191" s="816"/>
      <c r="CE191" s="816"/>
      <c r="CF191" s="816"/>
      <c r="CG191" s="816"/>
      <c r="CH191" s="816"/>
      <c r="CI191" s="816"/>
      <c r="CJ191" s="816"/>
      <c r="CK191" s="816"/>
      <c r="CL191" s="816"/>
    </row>
    <row r="192" spans="1:90" s="78" customFormat="1" ht="12.75" x14ac:dyDescent="0.2">
      <c r="A192" s="76"/>
      <c r="B192" s="891"/>
      <c r="C192" s="911"/>
      <c r="D192" s="491" t="s">
        <v>1319</v>
      </c>
      <c r="E192" s="830"/>
      <c r="F192" s="404"/>
      <c r="G192" s="404"/>
      <c r="H192" s="111">
        <v>1</v>
      </c>
      <c r="I192" s="111">
        <f t="shared" si="24"/>
        <v>0</v>
      </c>
      <c r="J192" s="867"/>
      <c r="K192" s="478" t="s">
        <v>1759</v>
      </c>
      <c r="L192" s="815" t="b">
        <v>0</v>
      </c>
      <c r="M192" s="808">
        <f t="shared" si="22"/>
        <v>0</v>
      </c>
      <c r="N192" s="850"/>
      <c r="O192" s="850"/>
      <c r="P192" s="850"/>
      <c r="Q192" s="850"/>
      <c r="R192" s="850"/>
      <c r="S192" s="850"/>
      <c r="T192" s="850"/>
      <c r="U192" s="850"/>
      <c r="V192" s="850"/>
      <c r="W192" s="815"/>
      <c r="X192" s="815"/>
      <c r="Y192" s="815"/>
      <c r="Z192" s="815"/>
      <c r="AA192" s="815"/>
      <c r="AB192" s="815"/>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c r="BI192" s="198"/>
      <c r="BJ192" s="198"/>
      <c r="BK192" s="198"/>
      <c r="BL192" s="198"/>
      <c r="BM192" s="198"/>
      <c r="BN192" s="198"/>
      <c r="BO192" s="198"/>
      <c r="BP192" s="198"/>
      <c r="BQ192" s="198"/>
      <c r="BR192" s="198"/>
      <c r="BS192" s="198"/>
      <c r="BT192" s="198"/>
      <c r="BU192" s="198"/>
      <c r="BV192" s="198"/>
      <c r="BW192" s="816"/>
      <c r="BX192" s="816"/>
      <c r="BY192" s="816"/>
      <c r="BZ192" s="816"/>
      <c r="CA192" s="816"/>
      <c r="CB192" s="816"/>
      <c r="CC192" s="816"/>
      <c r="CD192" s="816"/>
      <c r="CE192" s="816"/>
      <c r="CF192" s="816"/>
      <c r="CG192" s="816"/>
      <c r="CH192" s="816"/>
      <c r="CI192" s="816"/>
      <c r="CJ192" s="816"/>
      <c r="CK192" s="816"/>
      <c r="CL192" s="816"/>
    </row>
    <row r="193" spans="1:90" s="78" customFormat="1" ht="25.5" x14ac:dyDescent="0.2">
      <c r="A193" s="76"/>
      <c r="B193" s="891"/>
      <c r="C193" s="911"/>
      <c r="D193" s="491" t="s">
        <v>1815</v>
      </c>
      <c r="E193" s="830"/>
      <c r="F193" s="404"/>
      <c r="G193" s="404"/>
      <c r="H193" s="111">
        <v>1</v>
      </c>
      <c r="I193" s="111">
        <f t="shared" si="24"/>
        <v>0</v>
      </c>
      <c r="J193" s="867"/>
      <c r="K193" s="478" t="s">
        <v>1760</v>
      </c>
      <c r="L193" s="815" t="b">
        <v>0</v>
      </c>
      <c r="M193" s="808">
        <f t="shared" si="22"/>
        <v>0</v>
      </c>
      <c r="N193" s="850"/>
      <c r="O193" s="850"/>
      <c r="P193" s="850"/>
      <c r="Q193" s="850"/>
      <c r="R193" s="850"/>
      <c r="S193" s="850"/>
      <c r="T193" s="850"/>
      <c r="U193" s="850"/>
      <c r="V193" s="850"/>
      <c r="W193" s="815"/>
      <c r="X193" s="815"/>
      <c r="Y193" s="815"/>
      <c r="Z193" s="815"/>
      <c r="AA193" s="815"/>
      <c r="AB193" s="815"/>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816"/>
      <c r="BX193" s="816"/>
      <c r="BY193" s="816"/>
      <c r="BZ193" s="816"/>
      <c r="CA193" s="816"/>
      <c r="CB193" s="816"/>
      <c r="CC193" s="816"/>
      <c r="CD193" s="816"/>
      <c r="CE193" s="816"/>
      <c r="CF193" s="816"/>
      <c r="CG193" s="816"/>
      <c r="CH193" s="816"/>
      <c r="CI193" s="816"/>
      <c r="CJ193" s="816"/>
      <c r="CK193" s="816"/>
      <c r="CL193" s="816"/>
    </row>
    <row r="194" spans="1:90" s="78" customFormat="1" ht="25.5" x14ac:dyDescent="0.2">
      <c r="A194" s="76"/>
      <c r="B194" s="891"/>
      <c r="C194" s="911"/>
      <c r="D194" s="491" t="s">
        <v>1320</v>
      </c>
      <c r="E194" s="830"/>
      <c r="F194" s="404"/>
      <c r="G194" s="404"/>
      <c r="H194" s="111">
        <v>1</v>
      </c>
      <c r="I194" s="111">
        <f t="shared" si="24"/>
        <v>0</v>
      </c>
      <c r="J194" s="867"/>
      <c r="K194" s="479" t="s">
        <v>1761</v>
      </c>
      <c r="L194" s="815" t="b">
        <v>0</v>
      </c>
      <c r="M194" s="808">
        <f t="shared" si="22"/>
        <v>0</v>
      </c>
      <c r="N194" s="850"/>
      <c r="O194" s="850"/>
      <c r="P194" s="850"/>
      <c r="Q194" s="850"/>
      <c r="R194" s="850"/>
      <c r="S194" s="850"/>
      <c r="T194" s="850"/>
      <c r="U194" s="850"/>
      <c r="V194" s="850"/>
      <c r="W194" s="815"/>
      <c r="X194" s="815"/>
      <c r="Y194" s="815"/>
      <c r="Z194" s="815"/>
      <c r="AA194" s="815"/>
      <c r="AB194" s="815"/>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8"/>
      <c r="BR194" s="198"/>
      <c r="BS194" s="198"/>
      <c r="BT194" s="198"/>
      <c r="BU194" s="198"/>
      <c r="BV194" s="198"/>
      <c r="BW194" s="816"/>
      <c r="BX194" s="816"/>
      <c r="BY194" s="816"/>
      <c r="BZ194" s="816"/>
      <c r="CA194" s="816"/>
      <c r="CB194" s="816"/>
      <c r="CC194" s="816"/>
      <c r="CD194" s="816"/>
      <c r="CE194" s="816"/>
      <c r="CF194" s="816"/>
      <c r="CG194" s="816"/>
      <c r="CH194" s="816"/>
      <c r="CI194" s="816"/>
      <c r="CJ194" s="816"/>
      <c r="CK194" s="816"/>
      <c r="CL194" s="816"/>
    </row>
    <row r="195" spans="1:90" s="78" customFormat="1" ht="38.25" x14ac:dyDescent="0.2">
      <c r="A195" s="76"/>
      <c r="B195" s="891"/>
      <c r="C195" s="911"/>
      <c r="D195" s="491" t="s">
        <v>1321</v>
      </c>
      <c r="E195" s="830"/>
      <c r="F195" s="404"/>
      <c r="G195" s="404"/>
      <c r="H195" s="111">
        <v>1</v>
      </c>
      <c r="I195" s="111">
        <f t="shared" si="24"/>
        <v>0</v>
      </c>
      <c r="J195" s="867"/>
      <c r="K195" s="479" t="s">
        <v>1732</v>
      </c>
      <c r="L195" s="815" t="b">
        <v>0</v>
      </c>
      <c r="M195" s="808">
        <f t="shared" si="22"/>
        <v>0</v>
      </c>
      <c r="N195" s="850"/>
      <c r="O195" s="850"/>
      <c r="P195" s="850"/>
      <c r="Q195" s="850"/>
      <c r="R195" s="850"/>
      <c r="S195" s="850"/>
      <c r="T195" s="850"/>
      <c r="U195" s="850"/>
      <c r="V195" s="850"/>
      <c r="W195" s="815"/>
      <c r="X195" s="815"/>
      <c r="Y195" s="815"/>
      <c r="Z195" s="815"/>
      <c r="AA195" s="815"/>
      <c r="AB195" s="815"/>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816"/>
      <c r="BX195" s="816"/>
      <c r="BY195" s="816"/>
      <c r="BZ195" s="816"/>
      <c r="CA195" s="816"/>
      <c r="CB195" s="816"/>
      <c r="CC195" s="816"/>
      <c r="CD195" s="816"/>
      <c r="CE195" s="816"/>
      <c r="CF195" s="816"/>
      <c r="CG195" s="816"/>
      <c r="CH195" s="816"/>
      <c r="CI195" s="816"/>
      <c r="CJ195" s="816"/>
      <c r="CK195" s="816"/>
      <c r="CL195" s="816"/>
    </row>
    <row r="196" spans="1:90" s="78" customFormat="1" ht="38.25" x14ac:dyDescent="0.2">
      <c r="A196" s="76"/>
      <c r="B196" s="891"/>
      <c r="C196" s="911"/>
      <c r="D196" s="491" t="s">
        <v>1322</v>
      </c>
      <c r="E196" s="830"/>
      <c r="F196" s="404"/>
      <c r="G196" s="404"/>
      <c r="H196" s="111">
        <v>1</v>
      </c>
      <c r="I196" s="111">
        <f t="shared" si="24"/>
        <v>0</v>
      </c>
      <c r="J196" s="867"/>
      <c r="K196" s="479" t="s">
        <v>1762</v>
      </c>
      <c r="L196" s="815" t="b">
        <v>0</v>
      </c>
      <c r="M196" s="808">
        <f t="shared" si="22"/>
        <v>0</v>
      </c>
      <c r="N196" s="850"/>
      <c r="O196" s="850"/>
      <c r="P196" s="850"/>
      <c r="Q196" s="850"/>
      <c r="R196" s="850"/>
      <c r="S196" s="850"/>
      <c r="T196" s="850"/>
      <c r="U196" s="850"/>
      <c r="V196" s="850"/>
      <c r="W196" s="815"/>
      <c r="X196" s="815"/>
      <c r="Y196" s="815"/>
      <c r="Z196" s="815"/>
      <c r="AA196" s="815"/>
      <c r="AB196" s="815"/>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c r="BV196" s="198"/>
      <c r="BW196" s="816"/>
      <c r="BX196" s="816"/>
      <c r="BY196" s="816"/>
      <c r="BZ196" s="816"/>
      <c r="CA196" s="816"/>
      <c r="CB196" s="816"/>
      <c r="CC196" s="816"/>
      <c r="CD196" s="816"/>
      <c r="CE196" s="816"/>
      <c r="CF196" s="816"/>
      <c r="CG196" s="816"/>
      <c r="CH196" s="816"/>
      <c r="CI196" s="816"/>
      <c r="CJ196" s="816"/>
      <c r="CK196" s="816"/>
      <c r="CL196" s="816"/>
    </row>
    <row r="197" spans="1:90" s="78" customFormat="1" ht="38.25" x14ac:dyDescent="0.2">
      <c r="A197" s="76"/>
      <c r="B197" s="891"/>
      <c r="C197" s="911"/>
      <c r="D197" s="491" t="s">
        <v>1293</v>
      </c>
      <c r="E197" s="830"/>
      <c r="F197" s="404"/>
      <c r="G197" s="404"/>
      <c r="H197" s="111">
        <v>1</v>
      </c>
      <c r="I197" s="111">
        <f t="shared" si="24"/>
        <v>0</v>
      </c>
      <c r="J197" s="867"/>
      <c r="K197" s="479" t="s">
        <v>1743</v>
      </c>
      <c r="L197" s="815" t="b">
        <v>0</v>
      </c>
      <c r="M197" s="808">
        <f t="shared" si="22"/>
        <v>0</v>
      </c>
      <c r="N197" s="850"/>
      <c r="O197" s="850"/>
      <c r="P197" s="850"/>
      <c r="Q197" s="850"/>
      <c r="R197" s="850"/>
      <c r="S197" s="850"/>
      <c r="T197" s="850"/>
      <c r="U197" s="850"/>
      <c r="V197" s="850"/>
      <c r="W197" s="815"/>
      <c r="X197" s="815"/>
      <c r="Y197" s="815"/>
      <c r="Z197" s="815"/>
      <c r="AA197" s="815"/>
      <c r="AB197" s="815"/>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c r="BV197" s="198"/>
      <c r="BW197" s="816"/>
      <c r="BX197" s="816"/>
      <c r="BY197" s="816"/>
      <c r="BZ197" s="816"/>
      <c r="CA197" s="816"/>
      <c r="CB197" s="816"/>
      <c r="CC197" s="816"/>
      <c r="CD197" s="816"/>
      <c r="CE197" s="816"/>
      <c r="CF197" s="816"/>
      <c r="CG197" s="816"/>
      <c r="CH197" s="816"/>
      <c r="CI197" s="816"/>
      <c r="CJ197" s="816"/>
      <c r="CK197" s="816"/>
      <c r="CL197" s="816"/>
    </row>
    <row r="198" spans="1:90" s="78" customFormat="1" ht="38.25" x14ac:dyDescent="0.2">
      <c r="A198" s="76"/>
      <c r="B198" s="891"/>
      <c r="C198" s="911"/>
      <c r="D198" s="491" t="s">
        <v>1212</v>
      </c>
      <c r="E198" s="830"/>
      <c r="F198" s="404"/>
      <c r="G198" s="404"/>
      <c r="H198" s="111">
        <v>1</v>
      </c>
      <c r="I198" s="111">
        <f t="shared" si="24"/>
        <v>0</v>
      </c>
      <c r="J198" s="867"/>
      <c r="K198" s="479" t="s">
        <v>1918</v>
      </c>
      <c r="L198" s="815" t="b">
        <v>0</v>
      </c>
      <c r="M198" s="808">
        <f t="shared" si="22"/>
        <v>0</v>
      </c>
      <c r="N198" s="850"/>
      <c r="O198" s="850"/>
      <c r="P198" s="850"/>
      <c r="Q198" s="850"/>
      <c r="R198" s="850"/>
      <c r="S198" s="850"/>
      <c r="T198" s="850"/>
      <c r="U198" s="850"/>
      <c r="V198" s="850"/>
      <c r="W198" s="815"/>
      <c r="X198" s="815"/>
      <c r="Y198" s="815"/>
      <c r="Z198" s="815"/>
      <c r="AA198" s="815"/>
      <c r="AB198" s="815"/>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c r="BG198" s="198"/>
      <c r="BH198" s="198"/>
      <c r="BI198" s="198"/>
      <c r="BJ198" s="198"/>
      <c r="BK198" s="198"/>
      <c r="BL198" s="198"/>
      <c r="BM198" s="198"/>
      <c r="BN198" s="198"/>
      <c r="BO198" s="198"/>
      <c r="BP198" s="198"/>
      <c r="BQ198" s="198"/>
      <c r="BR198" s="198"/>
      <c r="BS198" s="198"/>
      <c r="BT198" s="198"/>
      <c r="BU198" s="198"/>
      <c r="BV198" s="198"/>
      <c r="BW198" s="816"/>
      <c r="BX198" s="816"/>
      <c r="BY198" s="816"/>
      <c r="BZ198" s="816"/>
      <c r="CA198" s="816"/>
      <c r="CB198" s="816"/>
      <c r="CC198" s="816"/>
      <c r="CD198" s="816"/>
      <c r="CE198" s="816"/>
      <c r="CF198" s="816"/>
      <c r="CG198" s="816"/>
      <c r="CH198" s="816"/>
      <c r="CI198" s="816"/>
      <c r="CJ198" s="816"/>
      <c r="CK198" s="816"/>
      <c r="CL198" s="816"/>
    </row>
    <row r="199" spans="1:90" s="78" customFormat="1" ht="38.25" x14ac:dyDescent="0.2">
      <c r="A199" s="76"/>
      <c r="B199" s="891"/>
      <c r="C199" s="911"/>
      <c r="D199" s="491" t="s">
        <v>1323</v>
      </c>
      <c r="E199" s="830"/>
      <c r="F199" s="404"/>
      <c r="G199" s="404"/>
      <c r="H199" s="111">
        <v>1</v>
      </c>
      <c r="I199" s="111">
        <f t="shared" si="24"/>
        <v>0</v>
      </c>
      <c r="J199" s="867"/>
      <c r="K199" s="479" t="s">
        <v>1914</v>
      </c>
      <c r="L199" s="815" t="b">
        <v>0</v>
      </c>
      <c r="M199" s="808">
        <f t="shared" si="22"/>
        <v>0</v>
      </c>
      <c r="N199" s="850"/>
      <c r="O199" s="850"/>
      <c r="P199" s="850"/>
      <c r="Q199" s="850"/>
      <c r="R199" s="850"/>
      <c r="S199" s="850"/>
      <c r="T199" s="850"/>
      <c r="U199" s="850"/>
      <c r="V199" s="850"/>
      <c r="W199" s="815"/>
      <c r="X199" s="815"/>
      <c r="Y199" s="815"/>
      <c r="Z199" s="815"/>
      <c r="AA199" s="815"/>
      <c r="AB199" s="815"/>
      <c r="AC199" s="198"/>
      <c r="AD199" s="198"/>
      <c r="AE199" s="198"/>
      <c r="AF199" s="198"/>
      <c r="AG199" s="198"/>
      <c r="AH199" s="198"/>
      <c r="AI199" s="198"/>
      <c r="AJ199" s="198"/>
      <c r="AK199" s="198"/>
      <c r="AL199" s="198"/>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c r="BG199" s="198"/>
      <c r="BH199" s="198"/>
      <c r="BI199" s="198"/>
      <c r="BJ199" s="198"/>
      <c r="BK199" s="198"/>
      <c r="BL199" s="198"/>
      <c r="BM199" s="198"/>
      <c r="BN199" s="198"/>
      <c r="BO199" s="198"/>
      <c r="BP199" s="198"/>
      <c r="BQ199" s="198"/>
      <c r="BR199" s="198"/>
      <c r="BS199" s="198"/>
      <c r="BT199" s="198"/>
      <c r="BU199" s="198"/>
      <c r="BV199" s="198"/>
      <c r="BW199" s="816"/>
      <c r="BX199" s="816"/>
      <c r="BY199" s="816"/>
      <c r="BZ199" s="816"/>
      <c r="CA199" s="816"/>
      <c r="CB199" s="816"/>
      <c r="CC199" s="816"/>
      <c r="CD199" s="816"/>
      <c r="CE199" s="816"/>
      <c r="CF199" s="816"/>
      <c r="CG199" s="816"/>
      <c r="CH199" s="816"/>
      <c r="CI199" s="816"/>
      <c r="CJ199" s="816"/>
      <c r="CK199" s="816"/>
      <c r="CL199" s="816"/>
    </row>
    <row r="200" spans="1:90" s="78" customFormat="1" ht="25.5" x14ac:dyDescent="0.2">
      <c r="A200" s="76"/>
      <c r="B200" s="891"/>
      <c r="C200" s="911"/>
      <c r="D200" s="491" t="s">
        <v>1246</v>
      </c>
      <c r="E200" s="830"/>
      <c r="F200" s="404"/>
      <c r="G200" s="404"/>
      <c r="H200" s="111">
        <v>0</v>
      </c>
      <c r="I200" s="111">
        <f t="shared" si="24"/>
        <v>0</v>
      </c>
      <c r="J200" s="867"/>
      <c r="K200" s="479" t="s">
        <v>1763</v>
      </c>
      <c r="L200" s="815" t="b">
        <v>0</v>
      </c>
      <c r="M200" s="808">
        <f t="shared" si="22"/>
        <v>0</v>
      </c>
      <c r="N200" s="850"/>
      <c r="O200" s="850"/>
      <c r="P200" s="850"/>
      <c r="Q200" s="850"/>
      <c r="R200" s="850"/>
      <c r="S200" s="850"/>
      <c r="T200" s="850"/>
      <c r="U200" s="850"/>
      <c r="V200" s="850"/>
      <c r="W200" s="815"/>
      <c r="X200" s="815"/>
      <c r="Y200" s="815"/>
      <c r="Z200" s="815"/>
      <c r="AA200" s="815"/>
      <c r="AB200" s="815"/>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816"/>
      <c r="BX200" s="816"/>
      <c r="BY200" s="816"/>
      <c r="BZ200" s="816"/>
      <c r="CA200" s="816"/>
      <c r="CB200" s="816"/>
      <c r="CC200" s="816"/>
      <c r="CD200" s="816"/>
      <c r="CE200" s="816"/>
      <c r="CF200" s="816"/>
      <c r="CG200" s="816"/>
      <c r="CH200" s="816"/>
      <c r="CI200" s="816"/>
      <c r="CJ200" s="816"/>
      <c r="CK200" s="816"/>
      <c r="CL200" s="816"/>
    </row>
    <row r="201" spans="1:90" s="78" customFormat="1" ht="51" x14ac:dyDescent="0.2">
      <c r="A201" s="76"/>
      <c r="B201" s="89" t="s">
        <v>385</v>
      </c>
      <c r="C201" s="70" t="s">
        <v>1324</v>
      </c>
      <c r="D201" s="902" t="s">
        <v>571</v>
      </c>
      <c r="E201" s="903"/>
      <c r="F201" s="404"/>
      <c r="G201" s="404"/>
      <c r="H201" s="111">
        <v>4</v>
      </c>
      <c r="I201" s="111">
        <f>VLOOKUP(D201,'Anhang Teil 3'!C377:D380,2,)</f>
        <v>0</v>
      </c>
      <c r="J201" s="867"/>
      <c r="K201" s="445" t="s">
        <v>1618</v>
      </c>
      <c r="L201" s="803"/>
      <c r="M201" s="158"/>
      <c r="N201" s="158"/>
      <c r="O201" s="158"/>
      <c r="P201" s="158"/>
      <c r="Q201" s="158"/>
      <c r="R201" s="158"/>
      <c r="S201" s="158"/>
      <c r="T201" s="158"/>
      <c r="U201" s="853"/>
      <c r="V201" s="15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816"/>
      <c r="BW201" s="816"/>
      <c r="BX201" s="816"/>
      <c r="BY201" s="816"/>
      <c r="BZ201" s="816"/>
      <c r="CA201" s="816"/>
      <c r="CB201" s="816"/>
      <c r="CC201" s="816"/>
      <c r="CD201" s="816"/>
      <c r="CE201" s="816"/>
      <c r="CF201" s="816"/>
      <c r="CG201" s="816"/>
      <c r="CH201" s="816"/>
      <c r="CI201" s="816"/>
      <c r="CJ201" s="816"/>
      <c r="CK201" s="816"/>
      <c r="CL201" s="816"/>
    </row>
    <row r="202" spans="1:90" s="78" customFormat="1" ht="51" x14ac:dyDescent="0.2">
      <c r="A202" s="76"/>
      <c r="B202" s="89" t="s">
        <v>386</v>
      </c>
      <c r="C202" s="70" t="s">
        <v>1325</v>
      </c>
      <c r="D202" s="902" t="s">
        <v>571</v>
      </c>
      <c r="E202" s="903"/>
      <c r="F202" s="404"/>
      <c r="G202" s="404"/>
      <c r="H202" s="111">
        <v>4</v>
      </c>
      <c r="I202" s="111">
        <f>VLOOKUP(D202,'Anhang Teil 3'!C381:D384,2,)</f>
        <v>0</v>
      </c>
      <c r="J202" s="867"/>
      <c r="K202" s="445" t="s">
        <v>1619</v>
      </c>
      <c r="L202" s="803"/>
      <c r="M202" s="158"/>
      <c r="N202" s="158"/>
      <c r="O202" s="158"/>
      <c r="P202" s="158"/>
      <c r="Q202" s="158"/>
      <c r="R202" s="158"/>
      <c r="S202" s="158"/>
      <c r="T202" s="158"/>
      <c r="U202" s="158"/>
      <c r="V202" s="15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c r="BV202" s="816"/>
      <c r="BW202" s="816"/>
      <c r="BX202" s="816"/>
      <c r="BY202" s="816"/>
      <c r="BZ202" s="816"/>
      <c r="CA202" s="816"/>
      <c r="CB202" s="816"/>
      <c r="CC202" s="816"/>
      <c r="CD202" s="816"/>
      <c r="CE202" s="816"/>
      <c r="CF202" s="816"/>
      <c r="CG202" s="816"/>
      <c r="CH202" s="816"/>
      <c r="CI202" s="816"/>
      <c r="CJ202" s="816"/>
      <c r="CK202" s="816"/>
      <c r="CL202" s="816"/>
    </row>
    <row r="203" spans="1:90" s="78" customFormat="1" ht="25.5" x14ac:dyDescent="0.2">
      <c r="A203" s="76"/>
      <c r="B203" s="233" t="s">
        <v>161</v>
      </c>
      <c r="C203" s="252" t="s">
        <v>1326</v>
      </c>
      <c r="D203" s="919" t="s">
        <v>571</v>
      </c>
      <c r="E203" s="920"/>
      <c r="F203" s="509"/>
      <c r="G203" s="509"/>
      <c r="H203" s="114">
        <v>4</v>
      </c>
      <c r="I203" s="114">
        <f>VLOOKUP(D203,'Anhang Teil 3'!C385:D391,2,)</f>
        <v>0</v>
      </c>
      <c r="J203" s="867"/>
      <c r="K203" s="445" t="s">
        <v>1228</v>
      </c>
      <c r="L203" s="815"/>
      <c r="M203" s="808"/>
      <c r="N203" s="850"/>
      <c r="O203" s="850"/>
      <c r="P203" s="850"/>
      <c r="Q203" s="850"/>
      <c r="R203" s="850"/>
      <c r="S203" s="850"/>
      <c r="T203" s="850"/>
      <c r="U203" s="850"/>
      <c r="V203" s="850"/>
      <c r="W203" s="815"/>
      <c r="X203" s="815"/>
      <c r="Y203" s="815"/>
      <c r="Z203" s="815"/>
      <c r="AA203" s="815"/>
      <c r="AB203" s="815"/>
      <c r="AC203" s="198"/>
      <c r="AD203" s="198"/>
      <c r="AE203" s="198"/>
      <c r="AF203" s="198"/>
      <c r="AG203" s="198"/>
      <c r="AH203" s="198"/>
      <c r="AI203" s="198"/>
      <c r="AJ203" s="198"/>
      <c r="AK203" s="198"/>
      <c r="AL203" s="198"/>
      <c r="AM203" s="198"/>
      <c r="AN203" s="198"/>
      <c r="AO203" s="198"/>
      <c r="AP203" s="198"/>
      <c r="AQ203" s="198"/>
      <c r="AR203" s="198"/>
      <c r="AS203" s="198"/>
      <c r="AT203" s="198"/>
      <c r="AU203" s="198"/>
      <c r="AV203" s="198"/>
      <c r="AW203" s="198"/>
      <c r="AX203" s="198"/>
      <c r="AY203" s="198"/>
      <c r="AZ203" s="198"/>
      <c r="BA203" s="198"/>
      <c r="BB203" s="198"/>
      <c r="BC203" s="198"/>
      <c r="BD203" s="198"/>
      <c r="BE203" s="198"/>
      <c r="BF203" s="198"/>
      <c r="BG203" s="198"/>
      <c r="BH203" s="198"/>
      <c r="BI203" s="198"/>
      <c r="BJ203" s="198"/>
      <c r="BK203" s="198"/>
      <c r="BL203" s="198"/>
      <c r="BM203" s="198"/>
      <c r="BN203" s="198"/>
      <c r="BO203" s="198"/>
      <c r="BP203" s="198"/>
      <c r="BQ203" s="198"/>
      <c r="BR203" s="198"/>
      <c r="BS203" s="198"/>
      <c r="BT203" s="198"/>
      <c r="BU203" s="198"/>
      <c r="BV203" s="198"/>
      <c r="BW203" s="816"/>
      <c r="BX203" s="816"/>
      <c r="BY203" s="816"/>
      <c r="BZ203" s="816"/>
      <c r="CA203" s="816"/>
      <c r="CB203" s="816"/>
      <c r="CC203" s="816"/>
      <c r="CD203" s="816"/>
      <c r="CE203" s="816"/>
      <c r="CF203" s="816"/>
      <c r="CG203" s="816"/>
      <c r="CH203" s="816"/>
      <c r="CI203" s="816"/>
      <c r="CJ203" s="816"/>
      <c r="CK203" s="816"/>
      <c r="CL203" s="816"/>
    </row>
    <row r="204" spans="1:90" s="78" customFormat="1" ht="25.5" x14ac:dyDescent="0.2">
      <c r="A204" s="76"/>
      <c r="B204" s="234" t="s">
        <v>162</v>
      </c>
      <c r="C204" s="75" t="s">
        <v>1327</v>
      </c>
      <c r="D204" s="902" t="s">
        <v>571</v>
      </c>
      <c r="E204" s="903"/>
      <c r="F204" s="404"/>
      <c r="G204" s="404"/>
      <c r="H204" s="111">
        <v>4</v>
      </c>
      <c r="I204" s="111">
        <f>VLOOKUP(D204,'Anhang Teil 3'!C392:D398,2,)</f>
        <v>0</v>
      </c>
      <c r="J204" s="867"/>
      <c r="K204" s="445" t="s">
        <v>1228</v>
      </c>
      <c r="L204" s="815"/>
      <c r="M204" s="808"/>
      <c r="N204" s="850"/>
      <c r="O204" s="850"/>
      <c r="P204" s="850"/>
      <c r="Q204" s="850"/>
      <c r="R204" s="850"/>
      <c r="S204" s="850"/>
      <c r="T204" s="850"/>
      <c r="U204" s="850"/>
      <c r="V204" s="850"/>
      <c r="W204" s="815"/>
      <c r="X204" s="815"/>
      <c r="Y204" s="815"/>
      <c r="Z204" s="815"/>
      <c r="AA204" s="815"/>
      <c r="AB204" s="815"/>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c r="BV204" s="198"/>
      <c r="BW204" s="816"/>
      <c r="BX204" s="816"/>
      <c r="BY204" s="816"/>
      <c r="BZ204" s="816"/>
      <c r="CA204" s="816"/>
      <c r="CB204" s="816"/>
      <c r="CC204" s="816"/>
      <c r="CD204" s="816"/>
      <c r="CE204" s="816"/>
      <c r="CF204" s="816"/>
      <c r="CG204" s="816"/>
      <c r="CH204" s="816"/>
      <c r="CI204" s="816"/>
      <c r="CJ204" s="816"/>
      <c r="CK204" s="816"/>
      <c r="CL204" s="816"/>
    </row>
    <row r="205" spans="1:90" s="78" customFormat="1" ht="39" thickBot="1" x14ac:dyDescent="0.25">
      <c r="A205" s="76"/>
      <c r="B205" s="890" t="s">
        <v>163</v>
      </c>
      <c r="C205" s="254" t="s">
        <v>1328</v>
      </c>
      <c r="D205" s="926" t="s">
        <v>1329</v>
      </c>
      <c r="E205" s="928"/>
      <c r="F205" s="504"/>
      <c r="G205" s="505"/>
      <c r="H205" s="125"/>
      <c r="I205" s="126"/>
      <c r="J205" s="867"/>
      <c r="K205" s="480" t="s">
        <v>1620</v>
      </c>
      <c r="L205" s="815"/>
      <c r="M205" s="808"/>
      <c r="N205" s="850"/>
      <c r="O205" s="850"/>
      <c r="P205" s="850"/>
      <c r="Q205" s="850"/>
      <c r="R205" s="850"/>
      <c r="S205" s="850"/>
      <c r="T205" s="850"/>
      <c r="U205" s="850"/>
      <c r="V205" s="850"/>
      <c r="W205" s="815"/>
      <c r="X205" s="815"/>
      <c r="Y205" s="815"/>
      <c r="Z205" s="815"/>
      <c r="AA205" s="815"/>
      <c r="AB205" s="815"/>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c r="BV205" s="198"/>
      <c r="BW205" s="816"/>
      <c r="BX205" s="816"/>
      <c r="BY205" s="816"/>
      <c r="BZ205" s="816"/>
      <c r="CA205" s="816"/>
      <c r="CB205" s="816"/>
      <c r="CC205" s="816"/>
      <c r="CD205" s="816"/>
      <c r="CE205" s="816"/>
      <c r="CF205" s="816"/>
      <c r="CG205" s="816"/>
      <c r="CH205" s="816"/>
      <c r="CI205" s="816"/>
      <c r="CJ205" s="816"/>
      <c r="CK205" s="816"/>
      <c r="CL205" s="816"/>
    </row>
    <row r="206" spans="1:90" s="78" customFormat="1" ht="13.5" thickBot="1" x14ac:dyDescent="0.25">
      <c r="A206" s="76"/>
      <c r="B206" s="891"/>
      <c r="C206" s="242" t="s">
        <v>1330</v>
      </c>
      <c r="D206" s="904"/>
      <c r="E206" s="905"/>
      <c r="F206" s="404"/>
      <c r="G206" s="404"/>
      <c r="H206" s="246">
        <v>2</v>
      </c>
      <c r="I206" s="246">
        <f t="shared" ref="I206:I240" si="25">IF(D206="",0,H206)</f>
        <v>0</v>
      </c>
      <c r="J206" s="867"/>
      <c r="K206" s="474"/>
      <c r="L206" s="815"/>
      <c r="M206" s="808"/>
      <c r="N206" s="850"/>
      <c r="O206" s="850"/>
      <c r="P206" s="850"/>
      <c r="Q206" s="850"/>
      <c r="R206" s="850"/>
      <c r="S206" s="850"/>
      <c r="T206" s="850"/>
      <c r="U206" s="850"/>
      <c r="V206" s="850"/>
      <c r="W206" s="815"/>
      <c r="X206" s="815"/>
      <c r="Y206" s="815"/>
      <c r="Z206" s="815"/>
      <c r="AA206" s="815"/>
      <c r="AB206" s="815"/>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c r="BV206" s="198"/>
      <c r="BW206" s="816"/>
      <c r="BX206" s="816"/>
      <c r="BY206" s="816"/>
      <c r="BZ206" s="816"/>
      <c r="CA206" s="816"/>
      <c r="CB206" s="816"/>
      <c r="CC206" s="816"/>
      <c r="CD206" s="816"/>
      <c r="CE206" s="816"/>
      <c r="CF206" s="816"/>
      <c r="CG206" s="816"/>
      <c r="CH206" s="816"/>
      <c r="CI206" s="816"/>
      <c r="CJ206" s="816"/>
      <c r="CK206" s="816"/>
      <c r="CL206" s="816"/>
    </row>
    <row r="207" spans="1:90" s="78" customFormat="1" ht="13.5" thickBot="1" x14ac:dyDescent="0.25">
      <c r="A207" s="76"/>
      <c r="B207" s="891"/>
      <c r="C207" s="242" t="s">
        <v>1331</v>
      </c>
      <c r="D207" s="904"/>
      <c r="E207" s="905"/>
      <c r="F207" s="404"/>
      <c r="G207" s="404"/>
      <c r="H207" s="246">
        <v>2</v>
      </c>
      <c r="I207" s="246">
        <f t="shared" si="25"/>
        <v>0</v>
      </c>
      <c r="J207" s="867"/>
      <c r="K207" s="474"/>
      <c r="L207" s="815"/>
      <c r="M207" s="808"/>
      <c r="N207" s="850"/>
      <c r="O207" s="850"/>
      <c r="P207" s="850"/>
      <c r="Q207" s="850"/>
      <c r="R207" s="850"/>
      <c r="S207" s="850"/>
      <c r="T207" s="850"/>
      <c r="U207" s="850"/>
      <c r="V207" s="850"/>
      <c r="W207" s="815"/>
      <c r="X207" s="815"/>
      <c r="Y207" s="815"/>
      <c r="Z207" s="815"/>
      <c r="AA207" s="815"/>
      <c r="AB207" s="815"/>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c r="BI207" s="198"/>
      <c r="BJ207" s="198"/>
      <c r="BK207" s="198"/>
      <c r="BL207" s="198"/>
      <c r="BM207" s="198"/>
      <c r="BN207" s="198"/>
      <c r="BO207" s="198"/>
      <c r="BP207" s="198"/>
      <c r="BQ207" s="198"/>
      <c r="BR207" s="198"/>
      <c r="BS207" s="198"/>
      <c r="BT207" s="198"/>
      <c r="BU207" s="198"/>
      <c r="BV207" s="198"/>
      <c r="BW207" s="816"/>
      <c r="BX207" s="816"/>
      <c r="BY207" s="816"/>
      <c r="BZ207" s="816"/>
      <c r="CA207" s="816"/>
      <c r="CB207" s="816"/>
      <c r="CC207" s="816"/>
      <c r="CD207" s="816"/>
      <c r="CE207" s="816"/>
      <c r="CF207" s="816"/>
      <c r="CG207" s="816"/>
      <c r="CH207" s="816"/>
      <c r="CI207" s="816"/>
      <c r="CJ207" s="816"/>
      <c r="CK207" s="816"/>
      <c r="CL207" s="816"/>
    </row>
    <row r="208" spans="1:90" s="78" customFormat="1" ht="13.5" thickBot="1" x14ac:dyDescent="0.25">
      <c r="A208" s="76"/>
      <c r="B208" s="891"/>
      <c r="C208" s="242" t="s">
        <v>1332</v>
      </c>
      <c r="D208" s="904"/>
      <c r="E208" s="905"/>
      <c r="F208" s="404"/>
      <c r="G208" s="404"/>
      <c r="H208" s="246">
        <v>2</v>
      </c>
      <c r="I208" s="246">
        <f t="shared" si="25"/>
        <v>0</v>
      </c>
      <c r="J208" s="867"/>
      <c r="K208" s="480"/>
      <c r="L208" s="815"/>
      <c r="M208" s="850"/>
      <c r="N208" s="850"/>
      <c r="O208" s="850"/>
      <c r="P208" s="850"/>
      <c r="Q208" s="850"/>
      <c r="R208" s="850"/>
      <c r="S208" s="850"/>
      <c r="T208" s="850"/>
      <c r="U208" s="850"/>
      <c r="V208" s="850"/>
      <c r="W208" s="815"/>
      <c r="X208" s="815"/>
      <c r="Y208" s="815"/>
      <c r="Z208" s="815"/>
      <c r="AA208" s="815"/>
      <c r="AB208" s="815"/>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c r="BV208" s="198"/>
      <c r="BW208" s="816"/>
      <c r="BX208" s="816"/>
      <c r="BY208" s="816"/>
      <c r="BZ208" s="816"/>
      <c r="CA208" s="816"/>
      <c r="CB208" s="816"/>
      <c r="CC208" s="816"/>
      <c r="CD208" s="816"/>
      <c r="CE208" s="816"/>
      <c r="CF208" s="816"/>
      <c r="CG208" s="816"/>
      <c r="CH208" s="816"/>
      <c r="CI208" s="816"/>
      <c r="CJ208" s="816"/>
      <c r="CK208" s="816"/>
      <c r="CL208" s="816"/>
    </row>
    <row r="209" spans="1:90" s="78" customFormat="1" ht="13.5" thickBot="1" x14ac:dyDescent="0.25">
      <c r="A209" s="76"/>
      <c r="B209" s="891"/>
      <c r="C209" s="242" t="s">
        <v>1333</v>
      </c>
      <c r="D209" s="904"/>
      <c r="E209" s="905"/>
      <c r="F209" s="404"/>
      <c r="G209" s="404"/>
      <c r="H209" s="246">
        <v>2</v>
      </c>
      <c r="I209" s="246">
        <f t="shared" si="25"/>
        <v>0</v>
      </c>
      <c r="J209" s="867"/>
      <c r="K209" s="480"/>
      <c r="L209" s="815"/>
      <c r="M209" s="850"/>
      <c r="N209" s="850"/>
      <c r="O209" s="850"/>
      <c r="P209" s="850"/>
      <c r="Q209" s="850"/>
      <c r="R209" s="850"/>
      <c r="S209" s="850"/>
      <c r="T209" s="850"/>
      <c r="U209" s="850"/>
      <c r="V209" s="850"/>
      <c r="W209" s="815"/>
      <c r="X209" s="815"/>
      <c r="Y209" s="815"/>
      <c r="Z209" s="815"/>
      <c r="AA209" s="815"/>
      <c r="AB209" s="815"/>
      <c r="AC209" s="198"/>
      <c r="AD209" s="198"/>
      <c r="AE209" s="198"/>
      <c r="AF209" s="198"/>
      <c r="AG209" s="198"/>
      <c r="AH209" s="198"/>
      <c r="AI209" s="198"/>
      <c r="AJ209" s="198"/>
      <c r="AK209" s="198"/>
      <c r="AL209" s="198"/>
      <c r="AM209" s="198"/>
      <c r="AN209" s="198"/>
      <c r="AO209" s="198"/>
      <c r="AP209" s="198"/>
      <c r="AQ209" s="198"/>
      <c r="AR209" s="198"/>
      <c r="AS209" s="198"/>
      <c r="AT209" s="198"/>
      <c r="AU209" s="198"/>
      <c r="AV209" s="198"/>
      <c r="AW209" s="198"/>
      <c r="AX209" s="198"/>
      <c r="AY209" s="198"/>
      <c r="AZ209" s="198"/>
      <c r="BA209" s="198"/>
      <c r="BB209" s="198"/>
      <c r="BC209" s="198"/>
      <c r="BD209" s="198"/>
      <c r="BE209" s="198"/>
      <c r="BF209" s="198"/>
      <c r="BG209" s="198"/>
      <c r="BH209" s="198"/>
      <c r="BI209" s="198"/>
      <c r="BJ209" s="198"/>
      <c r="BK209" s="198"/>
      <c r="BL209" s="198"/>
      <c r="BM209" s="198"/>
      <c r="BN209" s="198"/>
      <c r="BO209" s="198"/>
      <c r="BP209" s="198"/>
      <c r="BQ209" s="198"/>
      <c r="BR209" s="198"/>
      <c r="BS209" s="198"/>
      <c r="BT209" s="198"/>
      <c r="BU209" s="198"/>
      <c r="BV209" s="198"/>
      <c r="BW209" s="816"/>
      <c r="BX209" s="816"/>
      <c r="BY209" s="816"/>
      <c r="BZ209" s="816"/>
      <c r="CA209" s="816"/>
      <c r="CB209" s="816"/>
      <c r="CC209" s="816"/>
      <c r="CD209" s="816"/>
      <c r="CE209" s="816"/>
      <c r="CF209" s="816"/>
      <c r="CG209" s="816"/>
      <c r="CH209" s="816"/>
      <c r="CI209" s="816"/>
      <c r="CJ209" s="816"/>
      <c r="CK209" s="816"/>
      <c r="CL209" s="816"/>
    </row>
    <row r="210" spans="1:90" s="78" customFormat="1" ht="13.5" thickBot="1" x14ac:dyDescent="0.25">
      <c r="A210" s="76"/>
      <c r="B210" s="891"/>
      <c r="C210" s="242" t="s">
        <v>1334</v>
      </c>
      <c r="D210" s="904"/>
      <c r="E210" s="905"/>
      <c r="F210" s="404"/>
      <c r="G210" s="404"/>
      <c r="H210" s="246">
        <v>2</v>
      </c>
      <c r="I210" s="246">
        <f t="shared" si="25"/>
        <v>0</v>
      </c>
      <c r="J210" s="867"/>
      <c r="K210" s="480"/>
      <c r="L210" s="815"/>
      <c r="M210" s="850"/>
      <c r="N210" s="850"/>
      <c r="O210" s="850"/>
      <c r="P210" s="850"/>
      <c r="Q210" s="850"/>
      <c r="R210" s="850"/>
      <c r="S210" s="850"/>
      <c r="T210" s="850"/>
      <c r="U210" s="850"/>
      <c r="V210" s="850"/>
      <c r="W210" s="815"/>
      <c r="X210" s="815"/>
      <c r="Y210" s="815"/>
      <c r="Z210" s="815"/>
      <c r="AA210" s="815"/>
      <c r="AB210" s="815"/>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c r="AW210" s="198"/>
      <c r="AX210" s="198"/>
      <c r="AY210" s="198"/>
      <c r="AZ210" s="198"/>
      <c r="BA210" s="198"/>
      <c r="BB210" s="198"/>
      <c r="BC210" s="198"/>
      <c r="BD210" s="198"/>
      <c r="BE210" s="198"/>
      <c r="BF210" s="198"/>
      <c r="BG210" s="198"/>
      <c r="BH210" s="198"/>
      <c r="BI210" s="198"/>
      <c r="BJ210" s="198"/>
      <c r="BK210" s="198"/>
      <c r="BL210" s="198"/>
      <c r="BM210" s="198"/>
      <c r="BN210" s="198"/>
      <c r="BO210" s="198"/>
      <c r="BP210" s="198"/>
      <c r="BQ210" s="198"/>
      <c r="BR210" s="198"/>
      <c r="BS210" s="198"/>
      <c r="BT210" s="198"/>
      <c r="BU210" s="198"/>
      <c r="BV210" s="198"/>
      <c r="BW210" s="816"/>
      <c r="BX210" s="816"/>
      <c r="BY210" s="816"/>
      <c r="BZ210" s="816"/>
      <c r="CA210" s="816"/>
      <c r="CB210" s="816"/>
      <c r="CC210" s="816"/>
      <c r="CD210" s="816"/>
      <c r="CE210" s="816"/>
      <c r="CF210" s="816"/>
      <c r="CG210" s="816"/>
      <c r="CH210" s="816"/>
      <c r="CI210" s="816"/>
      <c r="CJ210" s="816"/>
      <c r="CK210" s="816"/>
      <c r="CL210" s="816"/>
    </row>
    <row r="211" spans="1:90" s="78" customFormat="1" ht="13.5" thickBot="1" x14ac:dyDescent="0.25">
      <c r="A211" s="76"/>
      <c r="B211" s="892"/>
      <c r="C211" s="248" t="s">
        <v>1335</v>
      </c>
      <c r="D211" s="904"/>
      <c r="E211" s="905"/>
      <c r="F211" s="511"/>
      <c r="G211" s="512"/>
      <c r="H211" s="250">
        <v>2</v>
      </c>
      <c r="I211" s="250">
        <f t="shared" si="25"/>
        <v>0</v>
      </c>
      <c r="J211" s="867"/>
      <c r="K211" s="480"/>
      <c r="L211" s="815"/>
      <c r="M211" s="850"/>
      <c r="N211" s="850"/>
      <c r="O211" s="850"/>
      <c r="P211" s="850"/>
      <c r="Q211" s="850"/>
      <c r="R211" s="850"/>
      <c r="S211" s="850"/>
      <c r="T211" s="850"/>
      <c r="U211" s="850"/>
      <c r="V211" s="850"/>
      <c r="W211" s="815"/>
      <c r="X211" s="815"/>
      <c r="Y211" s="815"/>
      <c r="Z211" s="815"/>
      <c r="AA211" s="815"/>
      <c r="AB211" s="815"/>
      <c r="AC211" s="198"/>
      <c r="AD211" s="198"/>
      <c r="AE211" s="198"/>
      <c r="AF211" s="198"/>
      <c r="AG211" s="198"/>
      <c r="AH211" s="198"/>
      <c r="AI211" s="198"/>
      <c r="AJ211" s="198"/>
      <c r="AK211" s="198"/>
      <c r="AL211" s="198"/>
      <c r="AM211" s="198"/>
      <c r="AN211" s="198"/>
      <c r="AO211" s="198"/>
      <c r="AP211" s="198"/>
      <c r="AQ211" s="198"/>
      <c r="AR211" s="198"/>
      <c r="AS211" s="198"/>
      <c r="AT211" s="198"/>
      <c r="AU211" s="198"/>
      <c r="AV211" s="198"/>
      <c r="AW211" s="198"/>
      <c r="AX211" s="198"/>
      <c r="AY211" s="198"/>
      <c r="AZ211" s="198"/>
      <c r="BA211" s="198"/>
      <c r="BB211" s="198"/>
      <c r="BC211" s="198"/>
      <c r="BD211" s="198"/>
      <c r="BE211" s="198"/>
      <c r="BF211" s="198"/>
      <c r="BG211" s="198"/>
      <c r="BH211" s="198"/>
      <c r="BI211" s="198"/>
      <c r="BJ211" s="198"/>
      <c r="BK211" s="198"/>
      <c r="BL211" s="198"/>
      <c r="BM211" s="198"/>
      <c r="BN211" s="198"/>
      <c r="BO211" s="198"/>
      <c r="BP211" s="198"/>
      <c r="BQ211" s="198"/>
      <c r="BR211" s="198"/>
      <c r="BS211" s="198"/>
      <c r="BT211" s="198"/>
      <c r="BU211" s="198"/>
      <c r="BV211" s="198"/>
      <c r="BW211" s="816"/>
      <c r="BX211" s="816"/>
      <c r="BY211" s="816"/>
      <c r="BZ211" s="816"/>
      <c r="CA211" s="816"/>
      <c r="CB211" s="816"/>
      <c r="CC211" s="816"/>
      <c r="CD211" s="816"/>
      <c r="CE211" s="816"/>
      <c r="CF211" s="816"/>
      <c r="CG211" s="816"/>
      <c r="CH211" s="816"/>
      <c r="CI211" s="816"/>
      <c r="CJ211" s="816"/>
      <c r="CK211" s="816"/>
      <c r="CL211" s="816"/>
    </row>
    <row r="212" spans="1:90" s="78" customFormat="1" ht="18.75" x14ac:dyDescent="0.2">
      <c r="A212" s="76"/>
      <c r="B212" s="105"/>
      <c r="C212" s="83"/>
      <c r="D212" s="842" t="str">
        <f>IF(SUM(I206:I211)&gt;2,"Bitte berücksichtigen Sie: Max 2 Punkte","")</f>
        <v/>
      </c>
      <c r="E212" s="825"/>
      <c r="F212" s="513"/>
      <c r="G212" s="514"/>
      <c r="H212" s="111">
        <v>2</v>
      </c>
      <c r="I212" s="111">
        <f>IF(SUM(I206:I211)&gt;1,2,0)</f>
        <v>0</v>
      </c>
      <c r="J212" s="867"/>
      <c r="K212" s="480"/>
      <c r="L212" s="815"/>
      <c r="M212" s="850"/>
      <c r="N212" s="850"/>
      <c r="O212" s="850"/>
      <c r="P212" s="850"/>
      <c r="Q212" s="850"/>
      <c r="R212" s="850"/>
      <c r="S212" s="850"/>
      <c r="T212" s="850"/>
      <c r="U212" s="850"/>
      <c r="V212" s="850"/>
      <c r="W212" s="815"/>
      <c r="X212" s="815"/>
      <c r="Y212" s="815"/>
      <c r="Z212" s="815"/>
      <c r="AA212" s="815"/>
      <c r="AB212" s="815"/>
      <c r="AC212" s="198"/>
      <c r="AD212" s="198"/>
      <c r="AE212" s="198"/>
      <c r="AF212" s="198"/>
      <c r="AG212" s="198"/>
      <c r="AH212" s="198"/>
      <c r="AI212" s="198"/>
      <c r="AJ212" s="198"/>
      <c r="AK212" s="198"/>
      <c r="AL212" s="198"/>
      <c r="AM212" s="198"/>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8"/>
      <c r="BR212" s="198"/>
      <c r="BS212" s="198"/>
      <c r="BT212" s="198"/>
      <c r="BU212" s="198"/>
      <c r="BV212" s="198"/>
      <c r="BW212" s="816"/>
      <c r="BX212" s="816"/>
      <c r="BY212" s="816"/>
      <c r="BZ212" s="816"/>
      <c r="CA212" s="816"/>
      <c r="CB212" s="816"/>
      <c r="CC212" s="816"/>
      <c r="CD212" s="816"/>
      <c r="CE212" s="816"/>
      <c r="CF212" s="816"/>
      <c r="CG212" s="816"/>
      <c r="CH212" s="816"/>
      <c r="CI212" s="816"/>
      <c r="CJ212" s="816"/>
      <c r="CK212" s="816"/>
      <c r="CL212" s="816"/>
    </row>
    <row r="213" spans="1:90" s="78" customFormat="1" ht="26.25" thickBot="1" x14ac:dyDescent="0.25">
      <c r="A213" s="76"/>
      <c r="B213" s="890" t="s">
        <v>164</v>
      </c>
      <c r="C213" s="255" t="s">
        <v>1336</v>
      </c>
      <c r="D213" s="926" t="s">
        <v>1329</v>
      </c>
      <c r="E213" s="927"/>
      <c r="F213" s="515"/>
      <c r="G213" s="516"/>
      <c r="H213" s="251"/>
      <c r="I213" s="220"/>
      <c r="J213" s="867"/>
      <c r="K213" s="480" t="s">
        <v>1620</v>
      </c>
      <c r="L213" s="815"/>
      <c r="M213" s="850"/>
      <c r="N213" s="850"/>
      <c r="O213" s="850"/>
      <c r="P213" s="850"/>
      <c r="Q213" s="850"/>
      <c r="R213" s="850"/>
      <c r="S213" s="850"/>
      <c r="T213" s="850"/>
      <c r="U213" s="850"/>
      <c r="V213" s="850"/>
      <c r="W213" s="815"/>
      <c r="X213" s="815"/>
      <c r="Y213" s="815"/>
      <c r="Z213" s="815"/>
      <c r="AA213" s="815"/>
      <c r="AB213" s="815"/>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816"/>
      <c r="BX213" s="816"/>
      <c r="BY213" s="816"/>
      <c r="BZ213" s="816"/>
      <c r="CA213" s="816"/>
      <c r="CB213" s="816"/>
      <c r="CC213" s="816"/>
      <c r="CD213" s="816"/>
      <c r="CE213" s="816"/>
      <c r="CF213" s="816"/>
      <c r="CG213" s="816"/>
      <c r="CH213" s="816"/>
      <c r="CI213" s="816"/>
      <c r="CJ213" s="816"/>
      <c r="CK213" s="816"/>
      <c r="CL213" s="816"/>
    </row>
    <row r="214" spans="1:90" s="78" customFormat="1" ht="39" thickBot="1" x14ac:dyDescent="0.25">
      <c r="A214" s="76"/>
      <c r="B214" s="891"/>
      <c r="C214" s="242" t="s">
        <v>1337</v>
      </c>
      <c r="D214" s="904"/>
      <c r="E214" s="905"/>
      <c r="F214" s="509"/>
      <c r="G214" s="509"/>
      <c r="H214" s="249">
        <v>2</v>
      </c>
      <c r="I214" s="249">
        <f t="shared" si="25"/>
        <v>0</v>
      </c>
      <c r="J214" s="867"/>
      <c r="K214" s="475"/>
      <c r="L214" s="815"/>
      <c r="M214" s="850"/>
      <c r="N214" s="850"/>
      <c r="O214" s="850"/>
      <c r="P214" s="850"/>
      <c r="Q214" s="850"/>
      <c r="R214" s="850"/>
      <c r="S214" s="850"/>
      <c r="T214" s="850"/>
      <c r="U214" s="850"/>
      <c r="V214" s="850"/>
      <c r="W214" s="815"/>
      <c r="X214" s="815"/>
      <c r="Y214" s="815"/>
      <c r="Z214" s="815"/>
      <c r="AA214" s="815"/>
      <c r="AB214" s="815"/>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c r="BG214" s="198"/>
      <c r="BH214" s="198"/>
      <c r="BI214" s="198"/>
      <c r="BJ214" s="198"/>
      <c r="BK214" s="198"/>
      <c r="BL214" s="198"/>
      <c r="BM214" s="198"/>
      <c r="BN214" s="198"/>
      <c r="BO214" s="198"/>
      <c r="BP214" s="198"/>
      <c r="BQ214" s="198"/>
      <c r="BR214" s="198"/>
      <c r="BS214" s="198"/>
      <c r="BT214" s="198"/>
      <c r="BU214" s="198"/>
      <c r="BV214" s="198"/>
      <c r="BW214" s="816"/>
      <c r="BX214" s="816"/>
      <c r="BY214" s="816"/>
      <c r="BZ214" s="816"/>
      <c r="CA214" s="816"/>
      <c r="CB214" s="816"/>
      <c r="CC214" s="816"/>
      <c r="CD214" s="816"/>
      <c r="CE214" s="816"/>
      <c r="CF214" s="816"/>
      <c r="CG214" s="816"/>
      <c r="CH214" s="816"/>
      <c r="CI214" s="816"/>
      <c r="CJ214" s="816"/>
      <c r="CK214" s="816"/>
      <c r="CL214" s="816"/>
    </row>
    <row r="215" spans="1:90" s="78" customFormat="1" ht="26.25" thickBot="1" x14ac:dyDescent="0.25">
      <c r="A215" s="76"/>
      <c r="B215" s="891"/>
      <c r="C215" s="242" t="s">
        <v>1338</v>
      </c>
      <c r="D215" s="904"/>
      <c r="E215" s="905"/>
      <c r="F215" s="404"/>
      <c r="G215" s="404"/>
      <c r="H215" s="246">
        <v>2</v>
      </c>
      <c r="I215" s="246">
        <f t="shared" si="25"/>
        <v>0</v>
      </c>
      <c r="J215" s="867"/>
      <c r="K215" s="480"/>
      <c r="L215" s="815"/>
      <c r="M215" s="850"/>
      <c r="N215" s="850"/>
      <c r="O215" s="850"/>
      <c r="P215" s="850"/>
      <c r="Q215" s="850"/>
      <c r="R215" s="850"/>
      <c r="S215" s="850"/>
      <c r="T215" s="850"/>
      <c r="U215" s="850"/>
      <c r="V215" s="850"/>
      <c r="W215" s="815"/>
      <c r="X215" s="815"/>
      <c r="Y215" s="815"/>
      <c r="Z215" s="815"/>
      <c r="AA215" s="815"/>
      <c r="AB215" s="815"/>
      <c r="AC215" s="198"/>
      <c r="AD215" s="198"/>
      <c r="AE215" s="198"/>
      <c r="AF215" s="198"/>
      <c r="AG215" s="198"/>
      <c r="AH215" s="198"/>
      <c r="AI215" s="198"/>
      <c r="AJ215" s="198"/>
      <c r="AK215" s="198"/>
      <c r="AL215" s="198"/>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c r="BG215" s="198"/>
      <c r="BH215" s="198"/>
      <c r="BI215" s="198"/>
      <c r="BJ215" s="198"/>
      <c r="BK215" s="198"/>
      <c r="BL215" s="198"/>
      <c r="BM215" s="198"/>
      <c r="BN215" s="198"/>
      <c r="BO215" s="198"/>
      <c r="BP215" s="198"/>
      <c r="BQ215" s="198"/>
      <c r="BR215" s="198"/>
      <c r="BS215" s="198"/>
      <c r="BT215" s="198"/>
      <c r="BU215" s="198"/>
      <c r="BV215" s="198"/>
      <c r="BW215" s="816"/>
      <c r="BX215" s="816"/>
      <c r="BY215" s="816"/>
      <c r="BZ215" s="816"/>
      <c r="CA215" s="816"/>
      <c r="CB215" s="816"/>
      <c r="CC215" s="816"/>
      <c r="CD215" s="816"/>
      <c r="CE215" s="816"/>
      <c r="CF215" s="816"/>
      <c r="CG215" s="816"/>
      <c r="CH215" s="816"/>
      <c r="CI215" s="816"/>
      <c r="CJ215" s="816"/>
      <c r="CK215" s="816"/>
      <c r="CL215" s="816"/>
    </row>
    <row r="216" spans="1:90" s="78" customFormat="1" ht="26.25" thickBot="1" x14ac:dyDescent="0.25">
      <c r="A216" s="76"/>
      <c r="B216" s="891"/>
      <c r="C216" s="242" t="s">
        <v>1339</v>
      </c>
      <c r="D216" s="904"/>
      <c r="E216" s="905"/>
      <c r="F216" s="404"/>
      <c r="G216" s="404"/>
      <c r="H216" s="246">
        <v>2</v>
      </c>
      <c r="I216" s="246">
        <f t="shared" si="25"/>
        <v>0</v>
      </c>
      <c r="J216" s="867"/>
      <c r="K216" s="480"/>
      <c r="L216" s="815"/>
      <c r="M216" s="850"/>
      <c r="N216" s="850"/>
      <c r="O216" s="850"/>
      <c r="P216" s="850"/>
      <c r="Q216" s="850"/>
      <c r="R216" s="850"/>
      <c r="S216" s="850"/>
      <c r="T216" s="850"/>
      <c r="U216" s="850"/>
      <c r="V216" s="850"/>
      <c r="W216" s="815"/>
      <c r="X216" s="815"/>
      <c r="Y216" s="815"/>
      <c r="Z216" s="815"/>
      <c r="AA216" s="815"/>
      <c r="AB216" s="815"/>
      <c r="AC216" s="198"/>
      <c r="AD216" s="198"/>
      <c r="AE216" s="198"/>
      <c r="AF216" s="198"/>
      <c r="AG216" s="198"/>
      <c r="AH216" s="198"/>
      <c r="AI216" s="198"/>
      <c r="AJ216" s="198"/>
      <c r="AK216" s="198"/>
      <c r="AL216" s="198"/>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c r="BG216" s="198"/>
      <c r="BH216" s="198"/>
      <c r="BI216" s="198"/>
      <c r="BJ216" s="198"/>
      <c r="BK216" s="198"/>
      <c r="BL216" s="198"/>
      <c r="BM216" s="198"/>
      <c r="BN216" s="198"/>
      <c r="BO216" s="198"/>
      <c r="BP216" s="198"/>
      <c r="BQ216" s="198"/>
      <c r="BR216" s="198"/>
      <c r="BS216" s="198"/>
      <c r="BT216" s="198"/>
      <c r="BU216" s="198"/>
      <c r="BV216" s="198"/>
      <c r="BW216" s="816"/>
      <c r="BX216" s="816"/>
      <c r="BY216" s="816"/>
      <c r="BZ216" s="816"/>
      <c r="CA216" s="816"/>
      <c r="CB216" s="816"/>
      <c r="CC216" s="816"/>
      <c r="CD216" s="816"/>
      <c r="CE216" s="816"/>
      <c r="CF216" s="816"/>
      <c r="CG216" s="816"/>
      <c r="CH216" s="816"/>
      <c r="CI216" s="816"/>
      <c r="CJ216" s="816"/>
      <c r="CK216" s="816"/>
      <c r="CL216" s="816"/>
    </row>
    <row r="217" spans="1:90" s="78" customFormat="1" ht="13.5" thickBot="1" x14ac:dyDescent="0.25">
      <c r="A217" s="76"/>
      <c r="B217" s="891"/>
      <c r="C217" s="242" t="s">
        <v>1330</v>
      </c>
      <c r="D217" s="904"/>
      <c r="E217" s="905"/>
      <c r="F217" s="404"/>
      <c r="G217" s="404"/>
      <c r="H217" s="246">
        <v>2</v>
      </c>
      <c r="I217" s="246">
        <f t="shared" si="25"/>
        <v>0</v>
      </c>
      <c r="J217" s="867"/>
      <c r="K217" s="480"/>
      <c r="L217" s="815"/>
      <c r="M217" s="850"/>
      <c r="N217" s="850"/>
      <c r="O217" s="850"/>
      <c r="P217" s="850"/>
      <c r="Q217" s="850"/>
      <c r="R217" s="850"/>
      <c r="S217" s="850"/>
      <c r="T217" s="850"/>
      <c r="U217" s="850"/>
      <c r="V217" s="850"/>
      <c r="W217" s="815"/>
      <c r="X217" s="815"/>
      <c r="Y217" s="815"/>
      <c r="Z217" s="815"/>
      <c r="AA217" s="815"/>
      <c r="AB217" s="815"/>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c r="BV217" s="198"/>
      <c r="BW217" s="816"/>
      <c r="BX217" s="816"/>
      <c r="BY217" s="816"/>
      <c r="BZ217" s="816"/>
      <c r="CA217" s="816"/>
      <c r="CB217" s="816"/>
      <c r="CC217" s="816"/>
      <c r="CD217" s="816"/>
      <c r="CE217" s="816"/>
      <c r="CF217" s="816"/>
      <c r="CG217" s="816"/>
      <c r="CH217" s="816"/>
      <c r="CI217" s="816"/>
      <c r="CJ217" s="816"/>
      <c r="CK217" s="816"/>
      <c r="CL217" s="816"/>
    </row>
    <row r="218" spans="1:90" s="78" customFormat="1" ht="13.5" thickBot="1" x14ac:dyDescent="0.25">
      <c r="A218" s="76"/>
      <c r="B218" s="891"/>
      <c r="C218" s="242" t="s">
        <v>1331</v>
      </c>
      <c r="D218" s="904"/>
      <c r="E218" s="905"/>
      <c r="F218" s="404"/>
      <c r="G218" s="404"/>
      <c r="H218" s="246">
        <v>2</v>
      </c>
      <c r="I218" s="246">
        <f t="shared" si="25"/>
        <v>0</v>
      </c>
      <c r="J218" s="867"/>
      <c r="K218" s="480"/>
      <c r="L218" s="815"/>
      <c r="M218" s="850"/>
      <c r="N218" s="850"/>
      <c r="O218" s="850"/>
      <c r="P218" s="850"/>
      <c r="Q218" s="850"/>
      <c r="R218" s="850"/>
      <c r="S218" s="850"/>
      <c r="T218" s="850"/>
      <c r="U218" s="850"/>
      <c r="V218" s="850"/>
      <c r="W218" s="815"/>
      <c r="X218" s="815"/>
      <c r="Y218" s="815"/>
      <c r="Z218" s="815"/>
      <c r="AA218" s="815"/>
      <c r="AB218" s="815"/>
      <c r="AC218" s="198"/>
      <c r="AD218" s="198"/>
      <c r="AE218" s="198"/>
      <c r="AF218" s="198"/>
      <c r="AG218" s="198"/>
      <c r="AH218" s="198"/>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8"/>
      <c r="BK218" s="198"/>
      <c r="BL218" s="198"/>
      <c r="BM218" s="198"/>
      <c r="BN218" s="198"/>
      <c r="BO218" s="198"/>
      <c r="BP218" s="198"/>
      <c r="BQ218" s="198"/>
      <c r="BR218" s="198"/>
      <c r="BS218" s="198"/>
      <c r="BT218" s="198"/>
      <c r="BU218" s="198"/>
      <c r="BV218" s="198"/>
      <c r="BW218" s="816"/>
      <c r="BX218" s="816"/>
      <c r="BY218" s="816"/>
      <c r="BZ218" s="816"/>
      <c r="CA218" s="816"/>
      <c r="CB218" s="816"/>
      <c r="CC218" s="816"/>
      <c r="CD218" s="816"/>
      <c r="CE218" s="816"/>
      <c r="CF218" s="816"/>
      <c r="CG218" s="816"/>
      <c r="CH218" s="816"/>
      <c r="CI218" s="816"/>
      <c r="CJ218" s="816"/>
      <c r="CK218" s="816"/>
      <c r="CL218" s="816"/>
    </row>
    <row r="219" spans="1:90" s="78" customFormat="1" ht="13.5" thickBot="1" x14ac:dyDescent="0.25">
      <c r="A219" s="76"/>
      <c r="B219" s="891"/>
      <c r="C219" s="242" t="s">
        <v>1332</v>
      </c>
      <c r="D219" s="904"/>
      <c r="E219" s="905"/>
      <c r="F219" s="404"/>
      <c r="G219" s="404"/>
      <c r="H219" s="246">
        <v>2</v>
      </c>
      <c r="I219" s="246">
        <f t="shared" si="25"/>
        <v>0</v>
      </c>
      <c r="J219" s="867"/>
      <c r="K219" s="480"/>
      <c r="L219" s="815"/>
      <c r="M219" s="850"/>
      <c r="N219" s="850"/>
      <c r="O219" s="850"/>
      <c r="P219" s="850"/>
      <c r="Q219" s="850"/>
      <c r="R219" s="850"/>
      <c r="S219" s="850"/>
      <c r="T219" s="850"/>
      <c r="U219" s="850"/>
      <c r="V219" s="850"/>
      <c r="W219" s="815"/>
      <c r="X219" s="815"/>
      <c r="Y219" s="815"/>
      <c r="Z219" s="815"/>
      <c r="AA219" s="815"/>
      <c r="AB219" s="815"/>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c r="BV219" s="198"/>
      <c r="BW219" s="816"/>
      <c r="BX219" s="816"/>
      <c r="BY219" s="816"/>
      <c r="BZ219" s="816"/>
      <c r="CA219" s="816"/>
      <c r="CB219" s="816"/>
      <c r="CC219" s="816"/>
      <c r="CD219" s="816"/>
      <c r="CE219" s="816"/>
      <c r="CF219" s="816"/>
      <c r="CG219" s="816"/>
      <c r="CH219" s="816"/>
      <c r="CI219" s="816"/>
      <c r="CJ219" s="816"/>
      <c r="CK219" s="816"/>
      <c r="CL219" s="816"/>
    </row>
    <row r="220" spans="1:90" s="78" customFormat="1" ht="13.5" thickBot="1" x14ac:dyDescent="0.25">
      <c r="A220" s="76"/>
      <c r="B220" s="891"/>
      <c r="C220" s="242" t="s">
        <v>1333</v>
      </c>
      <c r="D220" s="904"/>
      <c r="E220" s="905"/>
      <c r="F220" s="404"/>
      <c r="G220" s="404"/>
      <c r="H220" s="246">
        <v>2</v>
      </c>
      <c r="I220" s="246">
        <f t="shared" si="25"/>
        <v>0</v>
      </c>
      <c r="J220" s="867"/>
      <c r="K220" s="480"/>
      <c r="L220" s="815"/>
      <c r="M220" s="850"/>
      <c r="N220" s="850"/>
      <c r="O220" s="850"/>
      <c r="P220" s="850"/>
      <c r="Q220" s="850"/>
      <c r="R220" s="850"/>
      <c r="S220" s="850"/>
      <c r="T220" s="850"/>
      <c r="U220" s="850"/>
      <c r="V220" s="850"/>
      <c r="W220" s="815"/>
      <c r="X220" s="815"/>
      <c r="Y220" s="815"/>
      <c r="Z220" s="815"/>
      <c r="AA220" s="815"/>
      <c r="AB220" s="815"/>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198"/>
      <c r="BB220" s="198"/>
      <c r="BC220" s="198"/>
      <c r="BD220" s="198"/>
      <c r="BE220" s="198"/>
      <c r="BF220" s="198"/>
      <c r="BG220" s="198"/>
      <c r="BH220" s="198"/>
      <c r="BI220" s="198"/>
      <c r="BJ220" s="198"/>
      <c r="BK220" s="198"/>
      <c r="BL220" s="198"/>
      <c r="BM220" s="198"/>
      <c r="BN220" s="198"/>
      <c r="BO220" s="198"/>
      <c r="BP220" s="198"/>
      <c r="BQ220" s="198"/>
      <c r="BR220" s="198"/>
      <c r="BS220" s="198"/>
      <c r="BT220" s="198"/>
      <c r="BU220" s="198"/>
      <c r="BV220" s="198"/>
      <c r="BW220" s="816"/>
      <c r="BX220" s="816"/>
      <c r="BY220" s="816"/>
      <c r="BZ220" s="816"/>
      <c r="CA220" s="816"/>
      <c r="CB220" s="816"/>
      <c r="CC220" s="816"/>
      <c r="CD220" s="816"/>
      <c r="CE220" s="816"/>
      <c r="CF220" s="816"/>
      <c r="CG220" s="816"/>
      <c r="CH220" s="816"/>
      <c r="CI220" s="816"/>
      <c r="CJ220" s="816"/>
      <c r="CK220" s="816"/>
      <c r="CL220" s="816"/>
    </row>
    <row r="221" spans="1:90" s="78" customFormat="1" ht="13.5" thickBot="1" x14ac:dyDescent="0.25">
      <c r="A221" s="76"/>
      <c r="B221" s="891"/>
      <c r="C221" s="242" t="s">
        <v>1334</v>
      </c>
      <c r="D221" s="904"/>
      <c r="E221" s="905"/>
      <c r="F221" s="404"/>
      <c r="G221" s="404"/>
      <c r="H221" s="246">
        <v>2</v>
      </c>
      <c r="I221" s="246">
        <f t="shared" si="25"/>
        <v>0</v>
      </c>
      <c r="J221" s="867"/>
      <c r="K221" s="480"/>
      <c r="L221" s="815"/>
      <c r="M221" s="850"/>
      <c r="N221" s="850"/>
      <c r="O221" s="850"/>
      <c r="P221" s="850"/>
      <c r="Q221" s="850"/>
      <c r="R221" s="850"/>
      <c r="S221" s="850"/>
      <c r="T221" s="850"/>
      <c r="U221" s="850"/>
      <c r="V221" s="850"/>
      <c r="W221" s="815"/>
      <c r="X221" s="815"/>
      <c r="Y221" s="815"/>
      <c r="Z221" s="815"/>
      <c r="AA221" s="815"/>
      <c r="AB221" s="815"/>
      <c r="AC221" s="198"/>
      <c r="AD221" s="198"/>
      <c r="AE221" s="198"/>
      <c r="AF221" s="198"/>
      <c r="AG221" s="198"/>
      <c r="AH221" s="198"/>
      <c r="AI221" s="198"/>
      <c r="AJ221" s="198"/>
      <c r="AK221" s="198"/>
      <c r="AL221" s="198"/>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c r="BG221" s="198"/>
      <c r="BH221" s="198"/>
      <c r="BI221" s="198"/>
      <c r="BJ221" s="198"/>
      <c r="BK221" s="198"/>
      <c r="BL221" s="198"/>
      <c r="BM221" s="198"/>
      <c r="BN221" s="198"/>
      <c r="BO221" s="198"/>
      <c r="BP221" s="198"/>
      <c r="BQ221" s="198"/>
      <c r="BR221" s="198"/>
      <c r="BS221" s="198"/>
      <c r="BT221" s="198"/>
      <c r="BU221" s="198"/>
      <c r="BV221" s="198"/>
      <c r="BW221" s="816"/>
      <c r="BX221" s="816"/>
      <c r="BY221" s="816"/>
      <c r="BZ221" s="816"/>
      <c r="CA221" s="816"/>
      <c r="CB221" s="816"/>
      <c r="CC221" s="816"/>
      <c r="CD221" s="816"/>
      <c r="CE221" s="816"/>
      <c r="CF221" s="816"/>
      <c r="CG221" s="816"/>
      <c r="CH221" s="816"/>
      <c r="CI221" s="816"/>
      <c r="CJ221" s="816"/>
      <c r="CK221" s="816"/>
      <c r="CL221" s="816"/>
    </row>
    <row r="222" spans="1:90" s="78" customFormat="1" ht="13.5" thickBot="1" x14ac:dyDescent="0.25">
      <c r="A222" s="76"/>
      <c r="B222" s="892"/>
      <c r="C222" s="248" t="s">
        <v>1335</v>
      </c>
      <c r="D222" s="904"/>
      <c r="E222" s="905"/>
      <c r="F222" s="511"/>
      <c r="G222" s="404"/>
      <c r="H222" s="246">
        <v>2</v>
      </c>
      <c r="I222" s="250">
        <f t="shared" si="25"/>
        <v>0</v>
      </c>
      <c r="J222" s="867"/>
      <c r="K222" s="480"/>
      <c r="L222" s="815"/>
      <c r="M222" s="850"/>
      <c r="N222" s="850"/>
      <c r="O222" s="850"/>
      <c r="P222" s="850"/>
      <c r="Q222" s="850"/>
      <c r="R222" s="850"/>
      <c r="S222" s="850"/>
      <c r="T222" s="850"/>
      <c r="U222" s="850"/>
      <c r="V222" s="850"/>
      <c r="W222" s="815"/>
      <c r="X222" s="815"/>
      <c r="Y222" s="815"/>
      <c r="Z222" s="815"/>
      <c r="AA222" s="815"/>
      <c r="AB222" s="815"/>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198"/>
      <c r="BB222" s="198"/>
      <c r="BC222" s="198"/>
      <c r="BD222" s="198"/>
      <c r="BE222" s="198"/>
      <c r="BF222" s="198"/>
      <c r="BG222" s="198"/>
      <c r="BH222" s="198"/>
      <c r="BI222" s="198"/>
      <c r="BJ222" s="198"/>
      <c r="BK222" s="198"/>
      <c r="BL222" s="198"/>
      <c r="BM222" s="198"/>
      <c r="BN222" s="198"/>
      <c r="BO222" s="198"/>
      <c r="BP222" s="198"/>
      <c r="BQ222" s="198"/>
      <c r="BR222" s="198"/>
      <c r="BS222" s="198"/>
      <c r="BT222" s="198"/>
      <c r="BU222" s="198"/>
      <c r="BV222" s="198"/>
      <c r="BW222" s="816"/>
      <c r="BX222" s="816"/>
      <c r="BY222" s="816"/>
      <c r="BZ222" s="816"/>
      <c r="CA222" s="816"/>
      <c r="CB222" s="816"/>
      <c r="CC222" s="816"/>
      <c r="CD222" s="816"/>
      <c r="CE222" s="816"/>
      <c r="CF222" s="816"/>
      <c r="CG222" s="816"/>
      <c r="CH222" s="816"/>
      <c r="CI222" s="816"/>
      <c r="CJ222" s="816"/>
      <c r="CK222" s="816"/>
      <c r="CL222" s="816"/>
    </row>
    <row r="223" spans="1:90" s="78" customFormat="1" ht="18.75" x14ac:dyDescent="0.2">
      <c r="A223" s="76"/>
      <c r="B223" s="247"/>
      <c r="C223" s="83"/>
      <c r="D223" s="834" t="str">
        <f>IF(SUM(I214:I222)&gt;2,"Bitte berücksichtigen Sie: Max 2 Punkte","")</f>
        <v/>
      </c>
      <c r="E223" s="825"/>
      <c r="F223" s="513"/>
      <c r="G223" s="513"/>
      <c r="H223" s="111">
        <v>2</v>
      </c>
      <c r="I223" s="111">
        <f>IF(SUM(I214:I222)&gt;1,2,0)</f>
        <v>0</v>
      </c>
      <c r="J223" s="867"/>
      <c r="K223" s="480"/>
      <c r="L223" s="815"/>
      <c r="M223" s="850"/>
      <c r="N223" s="850"/>
      <c r="O223" s="850"/>
      <c r="P223" s="850"/>
      <c r="Q223" s="850"/>
      <c r="R223" s="850"/>
      <c r="S223" s="850"/>
      <c r="T223" s="850"/>
      <c r="U223" s="850"/>
      <c r="V223" s="850"/>
      <c r="W223" s="815"/>
      <c r="X223" s="815"/>
      <c r="Y223" s="815"/>
      <c r="Z223" s="815"/>
      <c r="AA223" s="815"/>
      <c r="AB223" s="815"/>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816"/>
      <c r="BX223" s="816"/>
      <c r="BY223" s="816"/>
      <c r="BZ223" s="816"/>
      <c r="CA223" s="816"/>
      <c r="CB223" s="816"/>
      <c r="CC223" s="816"/>
      <c r="CD223" s="816"/>
      <c r="CE223" s="816"/>
      <c r="CF223" s="816"/>
      <c r="CG223" s="816"/>
      <c r="CH223" s="816"/>
      <c r="CI223" s="816"/>
      <c r="CJ223" s="816"/>
      <c r="CK223" s="816"/>
      <c r="CL223" s="816"/>
    </row>
    <row r="224" spans="1:90" s="78" customFormat="1" ht="26.25" thickBot="1" x14ac:dyDescent="0.25">
      <c r="A224" s="76"/>
      <c r="B224" s="917" t="s">
        <v>165</v>
      </c>
      <c r="C224" s="254" t="s">
        <v>1340</v>
      </c>
      <c r="D224" s="926" t="s">
        <v>1329</v>
      </c>
      <c r="E224" s="927"/>
      <c r="F224" s="515"/>
      <c r="G224" s="517"/>
      <c r="H224" s="219"/>
      <c r="I224" s="220"/>
      <c r="J224" s="867"/>
      <c r="K224" s="475"/>
      <c r="L224" s="815"/>
      <c r="M224" s="850"/>
      <c r="N224" s="850"/>
      <c r="O224" s="850"/>
      <c r="P224" s="850"/>
      <c r="Q224" s="850"/>
      <c r="R224" s="850"/>
      <c r="S224" s="850"/>
      <c r="T224" s="850"/>
      <c r="U224" s="850"/>
      <c r="V224" s="850"/>
      <c r="W224" s="815"/>
      <c r="X224" s="815"/>
      <c r="Y224" s="815"/>
      <c r="Z224" s="815"/>
      <c r="AA224" s="815"/>
      <c r="AB224" s="815"/>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816"/>
      <c r="BX224" s="816"/>
      <c r="BY224" s="816"/>
      <c r="BZ224" s="816"/>
      <c r="CA224" s="816"/>
      <c r="CB224" s="816"/>
      <c r="CC224" s="816"/>
      <c r="CD224" s="816"/>
      <c r="CE224" s="816"/>
      <c r="CF224" s="816"/>
      <c r="CG224" s="816"/>
      <c r="CH224" s="816"/>
      <c r="CI224" s="816"/>
      <c r="CJ224" s="816"/>
      <c r="CK224" s="816"/>
      <c r="CL224" s="816"/>
    </row>
    <row r="225" spans="1:90" s="78" customFormat="1" ht="13.5" thickBot="1" x14ac:dyDescent="0.25">
      <c r="A225" s="76"/>
      <c r="B225" s="917"/>
      <c r="C225" s="242" t="s">
        <v>1341</v>
      </c>
      <c r="D225" s="904"/>
      <c r="E225" s="905"/>
      <c r="F225" s="509"/>
      <c r="G225" s="509"/>
      <c r="H225" s="249">
        <v>2</v>
      </c>
      <c r="I225" s="249">
        <f t="shared" si="25"/>
        <v>0</v>
      </c>
      <c r="J225" s="867"/>
      <c r="K225" s="480" t="s">
        <v>1621</v>
      </c>
      <c r="L225" s="815"/>
      <c r="M225" s="850"/>
      <c r="N225" s="850"/>
      <c r="O225" s="850"/>
      <c r="P225" s="850"/>
      <c r="Q225" s="850"/>
      <c r="R225" s="850"/>
      <c r="S225" s="850"/>
      <c r="T225" s="850"/>
      <c r="U225" s="850"/>
      <c r="V225" s="850"/>
      <c r="W225" s="815"/>
      <c r="X225" s="815"/>
      <c r="Y225" s="815"/>
      <c r="Z225" s="815"/>
      <c r="AA225" s="815"/>
      <c r="AB225" s="815"/>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816"/>
      <c r="BX225" s="816"/>
      <c r="BY225" s="816"/>
      <c r="BZ225" s="816"/>
      <c r="CA225" s="816"/>
      <c r="CB225" s="816"/>
      <c r="CC225" s="816"/>
      <c r="CD225" s="816"/>
      <c r="CE225" s="816"/>
      <c r="CF225" s="816"/>
      <c r="CG225" s="816"/>
      <c r="CH225" s="816"/>
      <c r="CI225" s="816"/>
      <c r="CJ225" s="816"/>
      <c r="CK225" s="816"/>
      <c r="CL225" s="816"/>
    </row>
    <row r="226" spans="1:90" s="78" customFormat="1" ht="13.5" thickBot="1" x14ac:dyDescent="0.25">
      <c r="A226" s="76"/>
      <c r="B226" s="917"/>
      <c r="C226" s="242" t="s">
        <v>1342</v>
      </c>
      <c r="D226" s="904"/>
      <c r="E226" s="905"/>
      <c r="F226" s="404"/>
      <c r="G226" s="404"/>
      <c r="H226" s="246">
        <v>2</v>
      </c>
      <c r="I226" s="246">
        <f t="shared" si="25"/>
        <v>0</v>
      </c>
      <c r="J226" s="867"/>
      <c r="K226" s="480"/>
      <c r="L226" s="815"/>
      <c r="M226" s="850"/>
      <c r="N226" s="850"/>
      <c r="O226" s="850"/>
      <c r="P226" s="850"/>
      <c r="Q226" s="850"/>
      <c r="R226" s="850"/>
      <c r="S226" s="850"/>
      <c r="T226" s="850"/>
      <c r="U226" s="850"/>
      <c r="V226" s="850"/>
      <c r="W226" s="815"/>
      <c r="X226" s="815"/>
      <c r="Y226" s="815"/>
      <c r="Z226" s="815"/>
      <c r="AA226" s="815"/>
      <c r="AB226" s="815"/>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c r="BI226" s="198"/>
      <c r="BJ226" s="198"/>
      <c r="BK226" s="198"/>
      <c r="BL226" s="198"/>
      <c r="BM226" s="198"/>
      <c r="BN226" s="198"/>
      <c r="BO226" s="198"/>
      <c r="BP226" s="198"/>
      <c r="BQ226" s="198"/>
      <c r="BR226" s="198"/>
      <c r="BS226" s="198"/>
      <c r="BT226" s="198"/>
      <c r="BU226" s="198"/>
      <c r="BV226" s="198"/>
      <c r="BW226" s="816"/>
      <c r="BX226" s="816"/>
      <c r="BY226" s="816"/>
      <c r="BZ226" s="816"/>
      <c r="CA226" s="816"/>
      <c r="CB226" s="816"/>
      <c r="CC226" s="816"/>
      <c r="CD226" s="816"/>
      <c r="CE226" s="816"/>
      <c r="CF226" s="816"/>
      <c r="CG226" s="816"/>
      <c r="CH226" s="816"/>
      <c r="CI226" s="816"/>
      <c r="CJ226" s="816"/>
      <c r="CK226" s="816"/>
      <c r="CL226" s="816"/>
    </row>
    <row r="227" spans="1:90" s="78" customFormat="1" ht="13.5" thickBot="1" x14ac:dyDescent="0.25">
      <c r="A227" s="76"/>
      <c r="B227" s="917"/>
      <c r="C227" s="242" t="s">
        <v>1343</v>
      </c>
      <c r="D227" s="904"/>
      <c r="E227" s="905"/>
      <c r="F227" s="404"/>
      <c r="G227" s="404"/>
      <c r="H227" s="246">
        <v>2</v>
      </c>
      <c r="I227" s="246">
        <f t="shared" si="25"/>
        <v>0</v>
      </c>
      <c r="J227" s="867"/>
      <c r="K227" s="480"/>
      <c r="L227" s="815"/>
      <c r="M227" s="850"/>
      <c r="N227" s="850"/>
      <c r="O227" s="850"/>
      <c r="P227" s="850"/>
      <c r="Q227" s="850"/>
      <c r="R227" s="850"/>
      <c r="S227" s="850"/>
      <c r="T227" s="850"/>
      <c r="U227" s="850"/>
      <c r="V227" s="850"/>
      <c r="W227" s="815"/>
      <c r="X227" s="815"/>
      <c r="Y227" s="815"/>
      <c r="Z227" s="815"/>
      <c r="AA227" s="815"/>
      <c r="AB227" s="815"/>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816"/>
      <c r="BX227" s="816"/>
      <c r="BY227" s="816"/>
      <c r="BZ227" s="816"/>
      <c r="CA227" s="816"/>
      <c r="CB227" s="816"/>
      <c r="CC227" s="816"/>
      <c r="CD227" s="816"/>
      <c r="CE227" s="816"/>
      <c r="CF227" s="816"/>
      <c r="CG227" s="816"/>
      <c r="CH227" s="816"/>
      <c r="CI227" s="816"/>
      <c r="CJ227" s="816"/>
      <c r="CK227" s="816"/>
      <c r="CL227" s="816"/>
    </row>
    <row r="228" spans="1:90" s="78" customFormat="1" ht="13.5" thickBot="1" x14ac:dyDescent="0.25">
      <c r="A228" s="76"/>
      <c r="B228" s="917"/>
      <c r="C228" s="242" t="s">
        <v>1344</v>
      </c>
      <c r="D228" s="904"/>
      <c r="E228" s="905"/>
      <c r="F228" s="404"/>
      <c r="G228" s="404"/>
      <c r="H228" s="246">
        <v>2</v>
      </c>
      <c r="I228" s="246">
        <f t="shared" si="25"/>
        <v>0</v>
      </c>
      <c r="J228" s="867"/>
      <c r="K228" s="480"/>
      <c r="L228" s="815"/>
      <c r="M228" s="850"/>
      <c r="N228" s="850"/>
      <c r="O228" s="850"/>
      <c r="P228" s="850"/>
      <c r="Q228" s="850"/>
      <c r="R228" s="850"/>
      <c r="S228" s="850"/>
      <c r="T228" s="850"/>
      <c r="U228" s="850"/>
      <c r="V228" s="850"/>
      <c r="W228" s="815"/>
      <c r="X228" s="815"/>
      <c r="Y228" s="815"/>
      <c r="Z228" s="815"/>
      <c r="AA228" s="815"/>
      <c r="AB228" s="815"/>
      <c r="AC228" s="198"/>
      <c r="AD228" s="198"/>
      <c r="AE228" s="198"/>
      <c r="AF228" s="198"/>
      <c r="AG228" s="198"/>
      <c r="AH228" s="198"/>
      <c r="AI228" s="198"/>
      <c r="AJ228" s="198"/>
      <c r="AK228" s="198"/>
      <c r="AL228" s="198"/>
      <c r="AM228" s="198"/>
      <c r="AN228" s="198"/>
      <c r="AO228" s="198"/>
      <c r="AP228" s="198"/>
      <c r="AQ228" s="198"/>
      <c r="AR228" s="198"/>
      <c r="AS228" s="198"/>
      <c r="AT228" s="198"/>
      <c r="AU228" s="198"/>
      <c r="AV228" s="198"/>
      <c r="AW228" s="198"/>
      <c r="AX228" s="198"/>
      <c r="AY228" s="198"/>
      <c r="AZ228" s="198"/>
      <c r="BA228" s="198"/>
      <c r="BB228" s="198"/>
      <c r="BC228" s="198"/>
      <c r="BD228" s="198"/>
      <c r="BE228" s="198"/>
      <c r="BF228" s="198"/>
      <c r="BG228" s="198"/>
      <c r="BH228" s="198"/>
      <c r="BI228" s="198"/>
      <c r="BJ228" s="198"/>
      <c r="BK228" s="198"/>
      <c r="BL228" s="198"/>
      <c r="BM228" s="198"/>
      <c r="BN228" s="198"/>
      <c r="BO228" s="198"/>
      <c r="BP228" s="198"/>
      <c r="BQ228" s="198"/>
      <c r="BR228" s="198"/>
      <c r="BS228" s="198"/>
      <c r="BT228" s="198"/>
      <c r="BU228" s="198"/>
      <c r="BV228" s="198"/>
      <c r="BW228" s="816"/>
      <c r="BX228" s="816"/>
      <c r="BY228" s="816"/>
      <c r="BZ228" s="816"/>
      <c r="CA228" s="816"/>
      <c r="CB228" s="816"/>
      <c r="CC228" s="816"/>
      <c r="CD228" s="816"/>
      <c r="CE228" s="816"/>
      <c r="CF228" s="816"/>
      <c r="CG228" s="816"/>
      <c r="CH228" s="816"/>
      <c r="CI228" s="816"/>
      <c r="CJ228" s="816"/>
      <c r="CK228" s="816"/>
      <c r="CL228" s="816"/>
    </row>
    <row r="229" spans="1:90" s="78" customFormat="1" ht="13.5" thickBot="1" x14ac:dyDescent="0.25">
      <c r="A229" s="76"/>
      <c r="B229" s="917"/>
      <c r="C229" s="242" t="s">
        <v>1345</v>
      </c>
      <c r="D229" s="904"/>
      <c r="E229" s="905"/>
      <c r="F229" s="404"/>
      <c r="G229" s="404"/>
      <c r="H229" s="246">
        <v>2</v>
      </c>
      <c r="I229" s="246">
        <f t="shared" si="25"/>
        <v>0</v>
      </c>
      <c r="J229" s="867"/>
      <c r="K229" s="480"/>
      <c r="L229" s="815"/>
      <c r="M229" s="850"/>
      <c r="N229" s="850"/>
      <c r="O229" s="850"/>
      <c r="P229" s="850"/>
      <c r="Q229" s="850"/>
      <c r="R229" s="850"/>
      <c r="S229" s="850"/>
      <c r="T229" s="850"/>
      <c r="U229" s="850"/>
      <c r="V229" s="850"/>
      <c r="W229" s="815"/>
      <c r="X229" s="815"/>
      <c r="Y229" s="815"/>
      <c r="Z229" s="815"/>
      <c r="AA229" s="815"/>
      <c r="AB229" s="815"/>
      <c r="AC229" s="198"/>
      <c r="AD229" s="198"/>
      <c r="AE229" s="198"/>
      <c r="AF229" s="198"/>
      <c r="AG229" s="198"/>
      <c r="AH229" s="198"/>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c r="BI229" s="198"/>
      <c r="BJ229" s="198"/>
      <c r="BK229" s="198"/>
      <c r="BL229" s="198"/>
      <c r="BM229" s="198"/>
      <c r="BN229" s="198"/>
      <c r="BO229" s="198"/>
      <c r="BP229" s="198"/>
      <c r="BQ229" s="198"/>
      <c r="BR229" s="198"/>
      <c r="BS229" s="198"/>
      <c r="BT229" s="198"/>
      <c r="BU229" s="198"/>
      <c r="BV229" s="198"/>
      <c r="BW229" s="816"/>
      <c r="BX229" s="816"/>
      <c r="BY229" s="816"/>
      <c r="BZ229" s="816"/>
      <c r="CA229" s="816"/>
      <c r="CB229" s="816"/>
      <c r="CC229" s="816"/>
      <c r="CD229" s="816"/>
      <c r="CE229" s="816"/>
      <c r="CF229" s="816"/>
      <c r="CG229" s="816"/>
      <c r="CH229" s="816"/>
      <c r="CI229" s="816"/>
      <c r="CJ229" s="816"/>
      <c r="CK229" s="816"/>
      <c r="CL229" s="816"/>
    </row>
    <row r="230" spans="1:90" s="78" customFormat="1" ht="13.5" thickBot="1" x14ac:dyDescent="0.25">
      <c r="A230" s="76"/>
      <c r="B230" s="917"/>
      <c r="C230" s="242" t="s">
        <v>1346</v>
      </c>
      <c r="D230" s="904"/>
      <c r="E230" s="905"/>
      <c r="F230" s="404"/>
      <c r="G230" s="404"/>
      <c r="H230" s="246">
        <v>2</v>
      </c>
      <c r="I230" s="246">
        <f t="shared" si="25"/>
        <v>0</v>
      </c>
      <c r="J230" s="867"/>
      <c r="K230" s="480"/>
      <c r="L230" s="815"/>
      <c r="M230" s="850"/>
      <c r="N230" s="850"/>
      <c r="O230" s="850"/>
      <c r="P230" s="850"/>
      <c r="Q230" s="850"/>
      <c r="R230" s="850"/>
      <c r="S230" s="850"/>
      <c r="T230" s="850"/>
      <c r="U230" s="850"/>
      <c r="V230" s="850"/>
      <c r="W230" s="815"/>
      <c r="X230" s="815"/>
      <c r="Y230" s="815"/>
      <c r="Z230" s="815"/>
      <c r="AA230" s="815"/>
      <c r="AB230" s="815"/>
      <c r="AC230" s="198"/>
      <c r="AD230" s="198"/>
      <c r="AE230" s="198"/>
      <c r="AF230" s="198"/>
      <c r="AG230" s="198"/>
      <c r="AH230" s="198"/>
      <c r="AI230" s="198"/>
      <c r="AJ230" s="198"/>
      <c r="AK230" s="198"/>
      <c r="AL230" s="198"/>
      <c r="AM230" s="198"/>
      <c r="AN230" s="198"/>
      <c r="AO230" s="198"/>
      <c r="AP230" s="198"/>
      <c r="AQ230" s="198"/>
      <c r="AR230" s="198"/>
      <c r="AS230" s="198"/>
      <c r="AT230" s="198"/>
      <c r="AU230" s="198"/>
      <c r="AV230" s="198"/>
      <c r="AW230" s="198"/>
      <c r="AX230" s="198"/>
      <c r="AY230" s="198"/>
      <c r="AZ230" s="198"/>
      <c r="BA230" s="198"/>
      <c r="BB230" s="198"/>
      <c r="BC230" s="198"/>
      <c r="BD230" s="198"/>
      <c r="BE230" s="198"/>
      <c r="BF230" s="198"/>
      <c r="BG230" s="198"/>
      <c r="BH230" s="198"/>
      <c r="BI230" s="198"/>
      <c r="BJ230" s="198"/>
      <c r="BK230" s="198"/>
      <c r="BL230" s="198"/>
      <c r="BM230" s="198"/>
      <c r="BN230" s="198"/>
      <c r="BO230" s="198"/>
      <c r="BP230" s="198"/>
      <c r="BQ230" s="198"/>
      <c r="BR230" s="198"/>
      <c r="BS230" s="198"/>
      <c r="BT230" s="198"/>
      <c r="BU230" s="198"/>
      <c r="BV230" s="198"/>
      <c r="BW230" s="816"/>
      <c r="BX230" s="816"/>
      <c r="BY230" s="816"/>
      <c r="BZ230" s="816"/>
      <c r="CA230" s="816"/>
      <c r="CB230" s="816"/>
      <c r="CC230" s="816"/>
      <c r="CD230" s="816"/>
      <c r="CE230" s="816"/>
      <c r="CF230" s="816"/>
      <c r="CG230" s="816"/>
      <c r="CH230" s="816"/>
      <c r="CI230" s="816"/>
      <c r="CJ230" s="816"/>
      <c r="CK230" s="816"/>
      <c r="CL230" s="816"/>
    </row>
    <row r="231" spans="1:90" s="78" customFormat="1" ht="13.5" thickBot="1" x14ac:dyDescent="0.25">
      <c r="A231" s="76"/>
      <c r="B231" s="917"/>
      <c r="C231" s="242" t="s">
        <v>1347</v>
      </c>
      <c r="D231" s="904"/>
      <c r="E231" s="905"/>
      <c r="F231" s="404"/>
      <c r="G231" s="404"/>
      <c r="H231" s="246">
        <v>2</v>
      </c>
      <c r="I231" s="246">
        <f t="shared" si="25"/>
        <v>0</v>
      </c>
      <c r="J231" s="867"/>
      <c r="K231" s="480"/>
      <c r="L231" s="815"/>
      <c r="M231" s="850"/>
      <c r="N231" s="850"/>
      <c r="O231" s="850"/>
      <c r="P231" s="850"/>
      <c r="Q231" s="850"/>
      <c r="R231" s="850"/>
      <c r="S231" s="850"/>
      <c r="T231" s="850"/>
      <c r="U231" s="850"/>
      <c r="V231" s="850"/>
      <c r="W231" s="815"/>
      <c r="X231" s="815"/>
      <c r="Y231" s="815"/>
      <c r="Z231" s="815"/>
      <c r="AA231" s="815"/>
      <c r="AB231" s="815"/>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c r="BI231" s="198"/>
      <c r="BJ231" s="198"/>
      <c r="BK231" s="198"/>
      <c r="BL231" s="198"/>
      <c r="BM231" s="198"/>
      <c r="BN231" s="198"/>
      <c r="BO231" s="198"/>
      <c r="BP231" s="198"/>
      <c r="BQ231" s="198"/>
      <c r="BR231" s="198"/>
      <c r="BS231" s="198"/>
      <c r="BT231" s="198"/>
      <c r="BU231" s="198"/>
      <c r="BV231" s="198"/>
      <c r="BW231" s="816"/>
      <c r="BX231" s="816"/>
      <c r="BY231" s="816"/>
      <c r="BZ231" s="816"/>
      <c r="CA231" s="816"/>
      <c r="CB231" s="816"/>
      <c r="CC231" s="816"/>
      <c r="CD231" s="816"/>
      <c r="CE231" s="816"/>
      <c r="CF231" s="816"/>
      <c r="CG231" s="816"/>
      <c r="CH231" s="816"/>
      <c r="CI231" s="816"/>
      <c r="CJ231" s="816"/>
      <c r="CK231" s="816"/>
      <c r="CL231" s="816"/>
    </row>
    <row r="232" spans="1:90" s="78" customFormat="1" ht="13.5" thickBot="1" x14ac:dyDescent="0.25">
      <c r="A232" s="76"/>
      <c r="B232" s="917"/>
      <c r="C232" s="242" t="s">
        <v>1348</v>
      </c>
      <c r="D232" s="904"/>
      <c r="E232" s="905"/>
      <c r="F232" s="404"/>
      <c r="G232" s="404"/>
      <c r="H232" s="246">
        <v>2</v>
      </c>
      <c r="I232" s="246">
        <f t="shared" si="25"/>
        <v>0</v>
      </c>
      <c r="J232" s="867"/>
      <c r="K232" s="480"/>
      <c r="L232" s="815"/>
      <c r="M232" s="850"/>
      <c r="N232" s="850"/>
      <c r="O232" s="850"/>
      <c r="P232" s="850"/>
      <c r="Q232" s="850"/>
      <c r="R232" s="850"/>
      <c r="S232" s="850"/>
      <c r="T232" s="850"/>
      <c r="U232" s="850"/>
      <c r="V232" s="850"/>
      <c r="W232" s="815"/>
      <c r="X232" s="815"/>
      <c r="Y232" s="815"/>
      <c r="Z232" s="815"/>
      <c r="AA232" s="815"/>
      <c r="AB232" s="815"/>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816"/>
      <c r="BX232" s="816"/>
      <c r="BY232" s="816"/>
      <c r="BZ232" s="816"/>
      <c r="CA232" s="816"/>
      <c r="CB232" s="816"/>
      <c r="CC232" s="816"/>
      <c r="CD232" s="816"/>
      <c r="CE232" s="816"/>
      <c r="CF232" s="816"/>
      <c r="CG232" s="816"/>
      <c r="CH232" s="816"/>
      <c r="CI232" s="816"/>
      <c r="CJ232" s="816"/>
      <c r="CK232" s="816"/>
      <c r="CL232" s="816"/>
    </row>
    <row r="233" spans="1:90" s="78" customFormat="1" ht="13.5" thickBot="1" x14ac:dyDescent="0.25">
      <c r="A233" s="76"/>
      <c r="B233" s="917"/>
      <c r="C233" s="242" t="s">
        <v>1349</v>
      </c>
      <c r="D233" s="904"/>
      <c r="E233" s="905"/>
      <c r="F233" s="404"/>
      <c r="G233" s="404"/>
      <c r="H233" s="246">
        <v>2</v>
      </c>
      <c r="I233" s="246">
        <f t="shared" si="25"/>
        <v>0</v>
      </c>
      <c r="J233" s="867"/>
      <c r="K233" s="480"/>
      <c r="L233" s="815"/>
      <c r="M233" s="850"/>
      <c r="N233" s="850"/>
      <c r="O233" s="850"/>
      <c r="P233" s="850"/>
      <c r="Q233" s="850"/>
      <c r="R233" s="850"/>
      <c r="S233" s="850"/>
      <c r="T233" s="850"/>
      <c r="U233" s="850"/>
      <c r="V233" s="850"/>
      <c r="W233" s="815"/>
      <c r="X233" s="815"/>
      <c r="Y233" s="815"/>
      <c r="Z233" s="815"/>
      <c r="AA233" s="815"/>
      <c r="AB233" s="815"/>
      <c r="AC233" s="198"/>
      <c r="AD233" s="198"/>
      <c r="AE233" s="198"/>
      <c r="AF233" s="198"/>
      <c r="AG233" s="198"/>
      <c r="AH233" s="198"/>
      <c r="AI233" s="198"/>
      <c r="AJ233" s="198"/>
      <c r="AK233" s="198"/>
      <c r="AL233" s="198"/>
      <c r="AM233" s="198"/>
      <c r="AN233" s="198"/>
      <c r="AO233" s="198"/>
      <c r="AP233" s="198"/>
      <c r="AQ233" s="198"/>
      <c r="AR233" s="198"/>
      <c r="AS233" s="198"/>
      <c r="AT233" s="198"/>
      <c r="AU233" s="198"/>
      <c r="AV233" s="198"/>
      <c r="AW233" s="198"/>
      <c r="AX233" s="198"/>
      <c r="AY233" s="198"/>
      <c r="AZ233" s="198"/>
      <c r="BA233" s="198"/>
      <c r="BB233" s="198"/>
      <c r="BC233" s="198"/>
      <c r="BD233" s="198"/>
      <c r="BE233" s="198"/>
      <c r="BF233" s="198"/>
      <c r="BG233" s="198"/>
      <c r="BH233" s="198"/>
      <c r="BI233" s="198"/>
      <c r="BJ233" s="198"/>
      <c r="BK233" s="198"/>
      <c r="BL233" s="198"/>
      <c r="BM233" s="198"/>
      <c r="BN233" s="198"/>
      <c r="BO233" s="198"/>
      <c r="BP233" s="198"/>
      <c r="BQ233" s="198"/>
      <c r="BR233" s="198"/>
      <c r="BS233" s="198"/>
      <c r="BT233" s="198"/>
      <c r="BU233" s="198"/>
      <c r="BV233" s="198"/>
      <c r="BW233" s="816"/>
      <c r="BX233" s="816"/>
      <c r="BY233" s="816"/>
      <c r="BZ233" s="816"/>
      <c r="CA233" s="816"/>
      <c r="CB233" s="816"/>
      <c r="CC233" s="816"/>
      <c r="CD233" s="816"/>
      <c r="CE233" s="816"/>
      <c r="CF233" s="816"/>
      <c r="CG233" s="816"/>
      <c r="CH233" s="816"/>
      <c r="CI233" s="816"/>
      <c r="CJ233" s="816"/>
      <c r="CK233" s="816"/>
      <c r="CL233" s="816"/>
    </row>
    <row r="234" spans="1:90" s="78" customFormat="1" ht="13.5" thickBot="1" x14ac:dyDescent="0.25">
      <c r="A234" s="76"/>
      <c r="B234" s="917"/>
      <c r="C234" s="242" t="s">
        <v>1350</v>
      </c>
      <c r="D234" s="904"/>
      <c r="E234" s="905"/>
      <c r="F234" s="404"/>
      <c r="G234" s="404"/>
      <c r="H234" s="246">
        <v>2</v>
      </c>
      <c r="I234" s="246">
        <f t="shared" si="25"/>
        <v>0</v>
      </c>
      <c r="J234" s="867"/>
      <c r="K234" s="480"/>
      <c r="L234" s="815"/>
      <c r="M234" s="850"/>
      <c r="N234" s="850"/>
      <c r="O234" s="850"/>
      <c r="P234" s="850"/>
      <c r="Q234" s="850"/>
      <c r="R234" s="850"/>
      <c r="S234" s="850"/>
      <c r="T234" s="850"/>
      <c r="U234" s="850"/>
      <c r="V234" s="850"/>
      <c r="W234" s="815"/>
      <c r="X234" s="815"/>
      <c r="Y234" s="815"/>
      <c r="Z234" s="815"/>
      <c r="AA234" s="815"/>
      <c r="AB234" s="815"/>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816"/>
      <c r="BX234" s="816"/>
      <c r="BY234" s="816"/>
      <c r="BZ234" s="816"/>
      <c r="CA234" s="816"/>
      <c r="CB234" s="816"/>
      <c r="CC234" s="816"/>
      <c r="CD234" s="816"/>
      <c r="CE234" s="816"/>
      <c r="CF234" s="816"/>
      <c r="CG234" s="816"/>
      <c r="CH234" s="816"/>
      <c r="CI234" s="816"/>
      <c r="CJ234" s="816"/>
      <c r="CK234" s="816"/>
      <c r="CL234" s="816"/>
    </row>
    <row r="235" spans="1:90" s="78" customFormat="1" ht="13.5" thickBot="1" x14ac:dyDescent="0.25">
      <c r="A235" s="76"/>
      <c r="B235" s="917"/>
      <c r="C235" s="242" t="s">
        <v>1351</v>
      </c>
      <c r="D235" s="904"/>
      <c r="E235" s="905"/>
      <c r="F235" s="404"/>
      <c r="G235" s="404"/>
      <c r="H235" s="246">
        <v>2</v>
      </c>
      <c r="I235" s="246">
        <f t="shared" si="25"/>
        <v>0</v>
      </c>
      <c r="J235" s="867"/>
      <c r="K235" s="480"/>
      <c r="L235" s="815"/>
      <c r="M235" s="850"/>
      <c r="N235" s="850"/>
      <c r="O235" s="850"/>
      <c r="P235" s="850"/>
      <c r="Q235" s="850"/>
      <c r="R235" s="850"/>
      <c r="S235" s="850"/>
      <c r="T235" s="850"/>
      <c r="U235" s="850"/>
      <c r="V235" s="850"/>
      <c r="W235" s="815"/>
      <c r="X235" s="815"/>
      <c r="Y235" s="815"/>
      <c r="Z235" s="815"/>
      <c r="AA235" s="815"/>
      <c r="AB235" s="815"/>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816"/>
      <c r="BX235" s="816"/>
      <c r="BY235" s="816"/>
      <c r="BZ235" s="816"/>
      <c r="CA235" s="816"/>
      <c r="CB235" s="816"/>
      <c r="CC235" s="816"/>
      <c r="CD235" s="816"/>
      <c r="CE235" s="816"/>
      <c r="CF235" s="816"/>
      <c r="CG235" s="816"/>
      <c r="CH235" s="816"/>
      <c r="CI235" s="816"/>
      <c r="CJ235" s="816"/>
      <c r="CK235" s="816"/>
      <c r="CL235" s="816"/>
    </row>
    <row r="236" spans="1:90" s="78" customFormat="1" ht="13.5" thickBot="1" x14ac:dyDescent="0.25">
      <c r="A236" s="76"/>
      <c r="B236" s="917"/>
      <c r="C236" s="242" t="s">
        <v>1352</v>
      </c>
      <c r="D236" s="904"/>
      <c r="E236" s="905"/>
      <c r="F236" s="404"/>
      <c r="G236" s="404"/>
      <c r="H236" s="246">
        <v>2</v>
      </c>
      <c r="I236" s="246">
        <f t="shared" si="25"/>
        <v>0</v>
      </c>
      <c r="J236" s="867"/>
      <c r="K236" s="480"/>
      <c r="L236" s="815"/>
      <c r="M236" s="850"/>
      <c r="N236" s="850"/>
      <c r="O236" s="850"/>
      <c r="P236" s="850"/>
      <c r="Q236" s="850"/>
      <c r="R236" s="850"/>
      <c r="S236" s="850"/>
      <c r="T236" s="850"/>
      <c r="U236" s="850"/>
      <c r="V236" s="850"/>
      <c r="W236" s="815"/>
      <c r="X236" s="815"/>
      <c r="Y236" s="815"/>
      <c r="Z236" s="815"/>
      <c r="AA236" s="815"/>
      <c r="AB236" s="815"/>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816"/>
      <c r="BX236" s="816"/>
      <c r="BY236" s="816"/>
      <c r="BZ236" s="816"/>
      <c r="CA236" s="816"/>
      <c r="CB236" s="816"/>
      <c r="CC236" s="816"/>
      <c r="CD236" s="816"/>
      <c r="CE236" s="816"/>
      <c r="CF236" s="816"/>
      <c r="CG236" s="816"/>
      <c r="CH236" s="816"/>
      <c r="CI236" s="816"/>
      <c r="CJ236" s="816"/>
      <c r="CK236" s="816"/>
      <c r="CL236" s="816"/>
    </row>
    <row r="237" spans="1:90" s="78" customFormat="1" ht="13.5" thickBot="1" x14ac:dyDescent="0.25">
      <c r="A237" s="76"/>
      <c r="B237" s="917"/>
      <c r="C237" s="242" t="s">
        <v>1353</v>
      </c>
      <c r="D237" s="904"/>
      <c r="E237" s="905"/>
      <c r="F237" s="404"/>
      <c r="G237" s="404"/>
      <c r="H237" s="246">
        <v>2</v>
      </c>
      <c r="I237" s="246">
        <f t="shared" si="25"/>
        <v>0</v>
      </c>
      <c r="J237" s="867"/>
      <c r="K237" s="480"/>
      <c r="L237" s="815"/>
      <c r="M237" s="850"/>
      <c r="N237" s="850"/>
      <c r="O237" s="850"/>
      <c r="P237" s="850"/>
      <c r="Q237" s="850"/>
      <c r="R237" s="850"/>
      <c r="S237" s="850"/>
      <c r="T237" s="850"/>
      <c r="U237" s="850"/>
      <c r="V237" s="850"/>
      <c r="W237" s="815"/>
      <c r="X237" s="815"/>
      <c r="Y237" s="815"/>
      <c r="Z237" s="815"/>
      <c r="AA237" s="815"/>
      <c r="AB237" s="815"/>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c r="BG237" s="198"/>
      <c r="BH237" s="198"/>
      <c r="BI237" s="198"/>
      <c r="BJ237" s="198"/>
      <c r="BK237" s="198"/>
      <c r="BL237" s="198"/>
      <c r="BM237" s="198"/>
      <c r="BN237" s="198"/>
      <c r="BO237" s="198"/>
      <c r="BP237" s="198"/>
      <c r="BQ237" s="198"/>
      <c r="BR237" s="198"/>
      <c r="BS237" s="198"/>
      <c r="BT237" s="198"/>
      <c r="BU237" s="198"/>
      <c r="BV237" s="198"/>
      <c r="BW237" s="816"/>
      <c r="BX237" s="816"/>
      <c r="BY237" s="816"/>
      <c r="BZ237" s="816"/>
      <c r="CA237" s="816"/>
      <c r="CB237" s="816"/>
      <c r="CC237" s="816"/>
      <c r="CD237" s="816"/>
      <c r="CE237" s="816"/>
      <c r="CF237" s="816"/>
      <c r="CG237" s="816"/>
      <c r="CH237" s="816"/>
      <c r="CI237" s="816"/>
      <c r="CJ237" s="816"/>
      <c r="CK237" s="816"/>
      <c r="CL237" s="816"/>
    </row>
    <row r="238" spans="1:90" s="78" customFormat="1" ht="13.5" thickBot="1" x14ac:dyDescent="0.25">
      <c r="A238" s="76"/>
      <c r="B238" s="917"/>
      <c r="C238" s="242" t="s">
        <v>1354</v>
      </c>
      <c r="D238" s="904"/>
      <c r="E238" s="905"/>
      <c r="F238" s="404"/>
      <c r="G238" s="404"/>
      <c r="H238" s="246">
        <v>2</v>
      </c>
      <c r="I238" s="246">
        <f t="shared" si="25"/>
        <v>0</v>
      </c>
      <c r="J238" s="867"/>
      <c r="K238" s="480"/>
      <c r="L238" s="815"/>
      <c r="M238" s="850"/>
      <c r="N238" s="850"/>
      <c r="O238" s="850"/>
      <c r="P238" s="850"/>
      <c r="Q238" s="850"/>
      <c r="R238" s="850"/>
      <c r="S238" s="850"/>
      <c r="T238" s="850"/>
      <c r="U238" s="850"/>
      <c r="V238" s="850"/>
      <c r="W238" s="815"/>
      <c r="X238" s="815"/>
      <c r="Y238" s="815"/>
      <c r="Z238" s="815"/>
      <c r="AA238" s="815"/>
      <c r="AB238" s="815"/>
      <c r="AC238" s="198"/>
      <c r="AD238" s="198"/>
      <c r="AE238" s="198"/>
      <c r="AF238" s="198"/>
      <c r="AG238" s="198"/>
      <c r="AH238" s="198"/>
      <c r="AI238" s="198"/>
      <c r="AJ238" s="198"/>
      <c r="AK238" s="198"/>
      <c r="AL238" s="198"/>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c r="BG238" s="198"/>
      <c r="BH238" s="198"/>
      <c r="BI238" s="198"/>
      <c r="BJ238" s="198"/>
      <c r="BK238" s="198"/>
      <c r="BL238" s="198"/>
      <c r="BM238" s="198"/>
      <c r="BN238" s="198"/>
      <c r="BO238" s="198"/>
      <c r="BP238" s="198"/>
      <c r="BQ238" s="198"/>
      <c r="BR238" s="198"/>
      <c r="BS238" s="198"/>
      <c r="BT238" s="198"/>
      <c r="BU238" s="198"/>
      <c r="BV238" s="198"/>
      <c r="BW238" s="816"/>
      <c r="BX238" s="816"/>
      <c r="BY238" s="816"/>
      <c r="BZ238" s="816"/>
      <c r="CA238" s="816"/>
      <c r="CB238" s="816"/>
      <c r="CC238" s="816"/>
      <c r="CD238" s="816"/>
      <c r="CE238" s="816"/>
      <c r="CF238" s="816"/>
      <c r="CG238" s="816"/>
      <c r="CH238" s="816"/>
      <c r="CI238" s="816"/>
      <c r="CJ238" s="816"/>
      <c r="CK238" s="816"/>
      <c r="CL238" s="816"/>
    </row>
    <row r="239" spans="1:90" s="78" customFormat="1" ht="13.5" thickBot="1" x14ac:dyDescent="0.25">
      <c r="A239" s="76"/>
      <c r="B239" s="917"/>
      <c r="C239" s="242" t="s">
        <v>1355</v>
      </c>
      <c r="D239" s="904"/>
      <c r="E239" s="905"/>
      <c r="F239" s="404"/>
      <c r="G239" s="404"/>
      <c r="H239" s="246">
        <v>2</v>
      </c>
      <c r="I239" s="246">
        <f t="shared" si="25"/>
        <v>0</v>
      </c>
      <c r="J239" s="867"/>
      <c r="K239" s="480"/>
      <c r="L239" s="815"/>
      <c r="M239" s="850"/>
      <c r="N239" s="850"/>
      <c r="O239" s="850"/>
      <c r="P239" s="850"/>
      <c r="Q239" s="850"/>
      <c r="R239" s="850"/>
      <c r="S239" s="850"/>
      <c r="T239" s="850"/>
      <c r="U239" s="850"/>
      <c r="V239" s="850"/>
      <c r="W239" s="815"/>
      <c r="X239" s="815"/>
      <c r="Y239" s="815"/>
      <c r="Z239" s="815"/>
      <c r="AA239" s="815"/>
      <c r="AB239" s="815"/>
      <c r="AC239" s="198"/>
      <c r="AD239" s="198"/>
      <c r="AE239" s="198"/>
      <c r="AF239" s="198"/>
      <c r="AG239" s="198"/>
      <c r="AH239" s="198"/>
      <c r="AI239" s="198"/>
      <c r="AJ239" s="198"/>
      <c r="AK239" s="198"/>
      <c r="AL239" s="198"/>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c r="BK239" s="198"/>
      <c r="BL239" s="198"/>
      <c r="BM239" s="198"/>
      <c r="BN239" s="198"/>
      <c r="BO239" s="198"/>
      <c r="BP239" s="198"/>
      <c r="BQ239" s="198"/>
      <c r="BR239" s="198"/>
      <c r="BS239" s="198"/>
      <c r="BT239" s="198"/>
      <c r="BU239" s="198"/>
      <c r="BV239" s="198"/>
      <c r="BW239" s="816"/>
      <c r="BX239" s="816"/>
      <c r="BY239" s="816"/>
      <c r="BZ239" s="816"/>
      <c r="CA239" s="816"/>
      <c r="CB239" s="816"/>
      <c r="CC239" s="816"/>
      <c r="CD239" s="816"/>
      <c r="CE239" s="816"/>
      <c r="CF239" s="816"/>
      <c r="CG239" s="816"/>
      <c r="CH239" s="816"/>
      <c r="CI239" s="816"/>
      <c r="CJ239" s="816"/>
      <c r="CK239" s="816"/>
      <c r="CL239" s="816"/>
    </row>
    <row r="240" spans="1:90" s="78" customFormat="1" ht="13.5" thickBot="1" x14ac:dyDescent="0.25">
      <c r="A240" s="76"/>
      <c r="B240" s="917"/>
      <c r="C240" s="243" t="s">
        <v>1356</v>
      </c>
      <c r="D240" s="904"/>
      <c r="E240" s="905"/>
      <c r="F240" s="404"/>
      <c r="G240" s="404"/>
      <c r="H240" s="246">
        <v>2</v>
      </c>
      <c r="I240" s="246">
        <f t="shared" si="25"/>
        <v>0</v>
      </c>
      <c r="J240" s="867"/>
      <c r="K240" s="480"/>
      <c r="L240" s="815"/>
      <c r="M240" s="850"/>
      <c r="N240" s="850"/>
      <c r="O240" s="850"/>
      <c r="P240" s="850"/>
      <c r="Q240" s="850"/>
      <c r="R240" s="850"/>
      <c r="S240" s="850"/>
      <c r="T240" s="850"/>
      <c r="U240" s="850"/>
      <c r="V240" s="850"/>
      <c r="W240" s="815"/>
      <c r="X240" s="815"/>
      <c r="Y240" s="815"/>
      <c r="Z240" s="815"/>
      <c r="AA240" s="815"/>
      <c r="AB240" s="815"/>
      <c r="AC240" s="198"/>
      <c r="AD240" s="198"/>
      <c r="AE240" s="198"/>
      <c r="AF240" s="198"/>
      <c r="AG240" s="198"/>
      <c r="AH240" s="198"/>
      <c r="AI240" s="198"/>
      <c r="AJ240" s="198"/>
      <c r="AK240" s="198"/>
      <c r="AL240" s="198"/>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c r="BG240" s="198"/>
      <c r="BH240" s="198"/>
      <c r="BI240" s="198"/>
      <c r="BJ240" s="198"/>
      <c r="BK240" s="198"/>
      <c r="BL240" s="198"/>
      <c r="BM240" s="198"/>
      <c r="BN240" s="198"/>
      <c r="BO240" s="198"/>
      <c r="BP240" s="198"/>
      <c r="BQ240" s="198"/>
      <c r="BR240" s="198"/>
      <c r="BS240" s="198"/>
      <c r="BT240" s="198"/>
      <c r="BU240" s="198"/>
      <c r="BV240" s="198"/>
      <c r="BW240" s="816"/>
      <c r="BX240" s="816"/>
      <c r="BY240" s="816"/>
      <c r="BZ240" s="816"/>
      <c r="CA240" s="816"/>
      <c r="CB240" s="816"/>
      <c r="CC240" s="816"/>
      <c r="CD240" s="816"/>
      <c r="CE240" s="816"/>
      <c r="CF240" s="816"/>
      <c r="CG240" s="816"/>
      <c r="CH240" s="816"/>
      <c r="CI240" s="816"/>
      <c r="CJ240" s="816"/>
      <c r="CK240" s="816"/>
      <c r="CL240" s="816"/>
    </row>
    <row r="241" spans="1:90" s="78" customFormat="1" ht="18.75" x14ac:dyDescent="0.2">
      <c r="A241" s="76"/>
      <c r="B241" s="247"/>
      <c r="C241" s="83"/>
      <c r="D241" s="834" t="str">
        <f>IF(SUM(I225:I240)&gt;2,"Bitte brücksichtigen Sie: Max 2 Punkte","")</f>
        <v/>
      </c>
      <c r="E241" s="835"/>
      <c r="F241" s="506"/>
      <c r="G241" s="513"/>
      <c r="H241" s="111">
        <v>2</v>
      </c>
      <c r="I241" s="113">
        <f>IF(SUM(I225:I240)&gt;1,2,0)</f>
        <v>0</v>
      </c>
      <c r="J241" s="198"/>
      <c r="K241" s="473"/>
      <c r="L241" s="815"/>
      <c r="M241" s="850"/>
      <c r="N241" s="850"/>
      <c r="O241" s="850"/>
      <c r="P241" s="850"/>
      <c r="Q241" s="850"/>
      <c r="R241" s="850"/>
      <c r="S241" s="850"/>
      <c r="T241" s="850"/>
      <c r="U241" s="850"/>
      <c r="V241" s="850"/>
      <c r="W241" s="815"/>
      <c r="X241" s="815"/>
      <c r="Y241" s="815"/>
      <c r="Z241" s="815"/>
      <c r="AA241" s="815"/>
      <c r="AB241" s="815"/>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8"/>
      <c r="BP241" s="198"/>
      <c r="BQ241" s="198"/>
      <c r="BR241" s="198"/>
      <c r="BS241" s="198"/>
      <c r="BT241" s="198"/>
      <c r="BU241" s="198"/>
      <c r="BV241" s="198"/>
      <c r="BW241" s="816"/>
      <c r="BX241" s="816"/>
      <c r="BY241" s="816"/>
      <c r="BZ241" s="816"/>
      <c r="CA241" s="816"/>
      <c r="CB241" s="816"/>
      <c r="CC241" s="816"/>
      <c r="CD241" s="816"/>
      <c r="CE241" s="816"/>
      <c r="CF241" s="816"/>
      <c r="CG241" s="816"/>
      <c r="CH241" s="816"/>
      <c r="CI241" s="816"/>
      <c r="CJ241" s="816"/>
      <c r="CK241" s="816"/>
      <c r="CL241" s="816"/>
    </row>
    <row r="242" spans="1:90" s="78" customFormat="1" ht="12.75" x14ac:dyDescent="0.2">
      <c r="A242" s="76"/>
      <c r="B242" s="76"/>
      <c r="C242" s="76"/>
      <c r="D242" s="799"/>
      <c r="E242" s="198"/>
      <c r="F242" s="459"/>
      <c r="G242" s="518" t="s">
        <v>35</v>
      </c>
      <c r="H242" s="111">
        <v>93</v>
      </c>
      <c r="I242" s="111">
        <f>SUM(I175:I204,I212,I223,I241)</f>
        <v>0</v>
      </c>
      <c r="J242" s="198"/>
      <c r="K242" s="473"/>
      <c r="L242" s="815"/>
      <c r="M242" s="850"/>
      <c r="N242" s="850"/>
      <c r="O242" s="850"/>
      <c r="P242" s="850"/>
      <c r="Q242" s="850"/>
      <c r="R242" s="850"/>
      <c r="S242" s="850"/>
      <c r="T242" s="850"/>
      <c r="U242" s="850"/>
      <c r="V242" s="850"/>
      <c r="W242" s="815"/>
      <c r="X242" s="815"/>
      <c r="Y242" s="815"/>
      <c r="Z242" s="815"/>
      <c r="AA242" s="815"/>
      <c r="AB242" s="815"/>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816"/>
      <c r="BX242" s="816"/>
      <c r="BY242" s="816"/>
      <c r="BZ242" s="816"/>
      <c r="CA242" s="816"/>
      <c r="CB242" s="816"/>
      <c r="CC242" s="816"/>
      <c r="CD242" s="816"/>
      <c r="CE242" s="816"/>
      <c r="CF242" s="816"/>
      <c r="CG242" s="816"/>
      <c r="CH242" s="816"/>
      <c r="CI242" s="816"/>
      <c r="CJ242" s="816"/>
      <c r="CK242" s="816"/>
      <c r="CL242" s="816"/>
    </row>
    <row r="243" spans="1:90" s="78" customFormat="1" ht="12.75" x14ac:dyDescent="0.2">
      <c r="A243" s="76"/>
      <c r="B243" s="76"/>
      <c r="C243" s="76"/>
      <c r="D243" s="799"/>
      <c r="E243" s="198"/>
      <c r="F243" s="459"/>
      <c r="G243" s="459"/>
      <c r="H243" s="119"/>
      <c r="I243" s="119"/>
      <c r="J243" s="198"/>
      <c r="K243" s="473"/>
      <c r="L243" s="815"/>
      <c r="M243" s="850"/>
      <c r="N243" s="850"/>
      <c r="O243" s="850"/>
      <c r="P243" s="850"/>
      <c r="Q243" s="850"/>
      <c r="R243" s="850"/>
      <c r="S243" s="850"/>
      <c r="T243" s="850"/>
      <c r="U243" s="850"/>
      <c r="V243" s="850"/>
      <c r="W243" s="815"/>
      <c r="X243" s="815"/>
      <c r="Y243" s="815"/>
      <c r="Z243" s="815"/>
      <c r="AA243" s="815"/>
      <c r="AB243" s="815"/>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c r="BI243" s="198"/>
      <c r="BJ243" s="198"/>
      <c r="BK243" s="198"/>
      <c r="BL243" s="198"/>
      <c r="BM243" s="198"/>
      <c r="BN243" s="198"/>
      <c r="BO243" s="198"/>
      <c r="BP243" s="198"/>
      <c r="BQ243" s="198"/>
      <c r="BR243" s="198"/>
      <c r="BS243" s="198"/>
      <c r="BT243" s="198"/>
      <c r="BU243" s="198"/>
      <c r="BV243" s="198"/>
      <c r="BW243" s="816"/>
      <c r="BX243" s="816"/>
      <c r="BY243" s="816"/>
      <c r="BZ243" s="816"/>
      <c r="CA243" s="816"/>
      <c r="CB243" s="816"/>
      <c r="CC243" s="816"/>
      <c r="CD243" s="816"/>
      <c r="CE243" s="816"/>
      <c r="CF243" s="816"/>
      <c r="CG243" s="816"/>
      <c r="CH243" s="816"/>
      <c r="CI243" s="816"/>
      <c r="CJ243" s="816"/>
      <c r="CK243" s="816"/>
      <c r="CL243" s="816"/>
    </row>
    <row r="244" spans="1:90" s="78" customFormat="1" ht="12.75" x14ac:dyDescent="0.2">
      <c r="A244" s="76"/>
      <c r="B244" s="76"/>
      <c r="C244" s="76"/>
      <c r="D244" s="799"/>
      <c r="E244" s="198"/>
      <c r="F244" s="459"/>
      <c r="G244" s="459"/>
      <c r="H244" s="119"/>
      <c r="I244" s="119"/>
      <c r="J244" s="198"/>
      <c r="K244" s="473"/>
      <c r="L244" s="815"/>
      <c r="M244" s="850"/>
      <c r="N244" s="850"/>
      <c r="O244" s="850"/>
      <c r="P244" s="850"/>
      <c r="Q244" s="850"/>
      <c r="R244" s="850"/>
      <c r="S244" s="850"/>
      <c r="T244" s="850"/>
      <c r="U244" s="850"/>
      <c r="V244" s="850"/>
      <c r="W244" s="815"/>
      <c r="X244" s="815"/>
      <c r="Y244" s="815"/>
      <c r="Z244" s="815"/>
      <c r="AA244" s="815"/>
      <c r="AB244" s="815"/>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8"/>
      <c r="BQ244" s="198"/>
      <c r="BR244" s="198"/>
      <c r="BS244" s="198"/>
      <c r="BT244" s="198"/>
      <c r="BU244" s="198"/>
      <c r="BV244" s="198"/>
      <c r="BW244" s="816"/>
      <c r="BX244" s="816"/>
      <c r="BY244" s="816"/>
      <c r="BZ244" s="816"/>
      <c r="CA244" s="816"/>
      <c r="CB244" s="816"/>
      <c r="CC244" s="816"/>
      <c r="CD244" s="816"/>
      <c r="CE244" s="816"/>
      <c r="CF244" s="816"/>
      <c r="CG244" s="816"/>
      <c r="CH244" s="816"/>
      <c r="CI244" s="816"/>
      <c r="CJ244" s="816"/>
      <c r="CK244" s="816"/>
      <c r="CL244" s="816"/>
    </row>
    <row r="245" spans="1:90" s="449" customFormat="1" ht="40.5" customHeight="1" x14ac:dyDescent="0.25">
      <c r="A245" s="454"/>
      <c r="B245" s="900" t="s">
        <v>1357</v>
      </c>
      <c r="C245" s="901"/>
      <c r="D245" s="827"/>
      <c r="E245" s="827"/>
      <c r="F245" s="247"/>
      <c r="G245" s="247"/>
      <c r="H245" s="247"/>
      <c r="I245" s="454"/>
      <c r="J245" s="799"/>
      <c r="K245" s="196"/>
      <c r="L245" s="820"/>
      <c r="M245" s="849"/>
      <c r="N245" s="849"/>
      <c r="O245" s="849"/>
      <c r="P245" s="849"/>
      <c r="Q245" s="849"/>
      <c r="R245" s="849"/>
      <c r="S245" s="849"/>
      <c r="T245" s="849"/>
      <c r="U245" s="849"/>
      <c r="V245" s="849"/>
      <c r="W245" s="820"/>
      <c r="X245" s="820"/>
      <c r="Y245" s="820"/>
      <c r="Z245" s="820"/>
      <c r="AA245" s="820"/>
      <c r="AB245" s="820"/>
      <c r="AC245" s="799"/>
      <c r="AD245" s="799"/>
      <c r="AE245" s="799"/>
      <c r="AF245" s="799"/>
      <c r="AG245" s="799"/>
      <c r="AH245" s="799"/>
      <c r="AI245" s="799"/>
      <c r="AJ245" s="799"/>
      <c r="AK245" s="799"/>
      <c r="AL245" s="799"/>
      <c r="AM245" s="799"/>
      <c r="AN245" s="799"/>
      <c r="AO245" s="799"/>
      <c r="AP245" s="799"/>
      <c r="AQ245" s="799"/>
      <c r="AR245" s="799"/>
      <c r="AS245" s="799"/>
      <c r="AT245" s="799"/>
      <c r="AU245" s="799"/>
      <c r="AV245" s="799"/>
      <c r="AW245" s="799"/>
      <c r="AX245" s="799"/>
      <c r="AY245" s="799"/>
      <c r="AZ245" s="799"/>
      <c r="BA245" s="799"/>
      <c r="BB245" s="799"/>
      <c r="BC245" s="799"/>
      <c r="BD245" s="799"/>
      <c r="BE245" s="799"/>
      <c r="BF245" s="799"/>
      <c r="BG245" s="799"/>
      <c r="BH245" s="799"/>
      <c r="BI245" s="799"/>
      <c r="BJ245" s="799"/>
      <c r="BK245" s="799"/>
      <c r="BL245" s="799"/>
      <c r="BM245" s="799"/>
      <c r="BN245" s="799"/>
      <c r="BO245" s="799"/>
      <c r="BP245" s="799"/>
      <c r="BQ245" s="799"/>
      <c r="BR245" s="799"/>
      <c r="BS245" s="799"/>
      <c r="BT245" s="799"/>
      <c r="BU245" s="799"/>
      <c r="BV245" s="799"/>
      <c r="BW245" s="821"/>
      <c r="BX245" s="821"/>
      <c r="BY245" s="821"/>
      <c r="BZ245" s="821"/>
      <c r="CA245" s="821"/>
      <c r="CB245" s="821"/>
      <c r="CC245" s="821"/>
      <c r="CD245" s="821"/>
      <c r="CE245" s="821"/>
      <c r="CF245" s="821"/>
      <c r="CG245" s="821"/>
      <c r="CH245" s="821"/>
      <c r="CI245" s="821"/>
      <c r="CJ245" s="821"/>
      <c r="CK245" s="821"/>
      <c r="CL245" s="821"/>
    </row>
    <row r="246" spans="1:90" s="449" customFormat="1" ht="40.5" customHeight="1" x14ac:dyDescent="0.25">
      <c r="A246" s="454"/>
      <c r="B246" s="448" t="s">
        <v>552</v>
      </c>
      <c r="C246" s="448" t="s">
        <v>553</v>
      </c>
      <c r="D246" s="898" t="s">
        <v>554</v>
      </c>
      <c r="E246" s="899"/>
      <c r="F246" s="529" t="s">
        <v>555</v>
      </c>
      <c r="G246" s="529" t="s">
        <v>556</v>
      </c>
      <c r="H246" s="797" t="s">
        <v>416</v>
      </c>
      <c r="I246" s="797" t="s">
        <v>420</v>
      </c>
      <c r="J246" s="529" t="s">
        <v>557</v>
      </c>
      <c r="K246" s="448" t="s">
        <v>422</v>
      </c>
      <c r="L246" s="820"/>
      <c r="M246" s="849"/>
      <c r="N246" s="849"/>
      <c r="O246" s="849"/>
      <c r="P246" s="849"/>
      <c r="Q246" s="849"/>
      <c r="R246" s="849"/>
      <c r="S246" s="849"/>
      <c r="T246" s="849"/>
      <c r="U246" s="849"/>
      <c r="V246" s="849"/>
      <c r="W246" s="820"/>
      <c r="X246" s="820"/>
      <c r="Y246" s="820"/>
      <c r="Z246" s="820"/>
      <c r="AA246" s="820"/>
      <c r="AB246" s="820"/>
      <c r="AC246" s="799"/>
      <c r="AD246" s="799"/>
      <c r="AE246" s="799"/>
      <c r="AF246" s="799"/>
      <c r="AG246" s="799"/>
      <c r="AH246" s="799"/>
      <c r="AI246" s="799"/>
      <c r="AJ246" s="799"/>
      <c r="AK246" s="799"/>
      <c r="AL246" s="799"/>
      <c r="AM246" s="799"/>
      <c r="AN246" s="799"/>
      <c r="AO246" s="799"/>
      <c r="AP246" s="799"/>
      <c r="AQ246" s="799"/>
      <c r="AR246" s="799"/>
      <c r="AS246" s="799"/>
      <c r="AT246" s="799"/>
      <c r="AU246" s="799"/>
      <c r="AV246" s="799"/>
      <c r="AW246" s="799"/>
      <c r="AX246" s="799"/>
      <c r="AY246" s="799"/>
      <c r="AZ246" s="799"/>
      <c r="BA246" s="799"/>
      <c r="BB246" s="799"/>
      <c r="BC246" s="799"/>
      <c r="BD246" s="799"/>
      <c r="BE246" s="799"/>
      <c r="BF246" s="799"/>
      <c r="BG246" s="799"/>
      <c r="BH246" s="799"/>
      <c r="BI246" s="799"/>
      <c r="BJ246" s="799"/>
      <c r="BK246" s="799"/>
      <c r="BL246" s="799"/>
      <c r="BM246" s="799"/>
      <c r="BN246" s="799"/>
      <c r="BO246" s="799"/>
      <c r="BP246" s="799"/>
      <c r="BQ246" s="799"/>
      <c r="BR246" s="799"/>
      <c r="BS246" s="799"/>
      <c r="BT246" s="799"/>
      <c r="BU246" s="799"/>
      <c r="BV246" s="799"/>
      <c r="BW246" s="821"/>
      <c r="BX246" s="821"/>
      <c r="BY246" s="821"/>
      <c r="BZ246" s="821"/>
      <c r="CA246" s="821"/>
      <c r="CB246" s="821"/>
      <c r="CC246" s="821"/>
      <c r="CD246" s="821"/>
      <c r="CE246" s="821"/>
      <c r="CF246" s="821"/>
      <c r="CG246" s="821"/>
      <c r="CH246" s="821"/>
      <c r="CI246" s="821"/>
      <c r="CJ246" s="821"/>
      <c r="CK246" s="821"/>
      <c r="CL246" s="821"/>
    </row>
    <row r="247" spans="1:90" s="78" customFormat="1" ht="25.5" x14ac:dyDescent="0.2">
      <c r="A247" s="76"/>
      <c r="B247" s="908" t="s">
        <v>166</v>
      </c>
      <c r="C247" s="906" t="s">
        <v>1358</v>
      </c>
      <c r="D247" s="843" t="s">
        <v>1364</v>
      </c>
      <c r="E247" s="830"/>
      <c r="F247" s="404"/>
      <c r="G247" s="404"/>
      <c r="H247" s="111">
        <v>1</v>
      </c>
      <c r="I247" s="111">
        <f>M247</f>
        <v>0</v>
      </c>
      <c r="J247" s="881"/>
      <c r="K247" s="479" t="s">
        <v>1623</v>
      </c>
      <c r="L247" s="815" t="b">
        <v>0</v>
      </c>
      <c r="M247" s="808">
        <f>IF(L247=TRUE,H247,0)</f>
        <v>0</v>
      </c>
      <c r="N247" s="850"/>
      <c r="O247" s="850"/>
      <c r="P247" s="850"/>
      <c r="Q247" s="850"/>
      <c r="R247" s="850"/>
      <c r="S247" s="850"/>
      <c r="T247" s="850"/>
      <c r="U247" s="850"/>
      <c r="V247" s="850"/>
      <c r="W247" s="815"/>
      <c r="X247" s="815"/>
      <c r="Y247" s="815"/>
      <c r="Z247" s="815"/>
      <c r="AA247" s="815"/>
      <c r="AB247" s="815"/>
      <c r="AC247" s="198"/>
      <c r="AD247" s="198"/>
      <c r="AE247" s="198"/>
      <c r="AF247" s="198"/>
      <c r="AG247" s="198"/>
      <c r="AH247" s="198"/>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c r="BI247" s="198"/>
      <c r="BJ247" s="198"/>
      <c r="BK247" s="198"/>
      <c r="BL247" s="198"/>
      <c r="BM247" s="198"/>
      <c r="BN247" s="198"/>
      <c r="BO247" s="198"/>
      <c r="BP247" s="198"/>
      <c r="BQ247" s="198"/>
      <c r="BR247" s="198"/>
      <c r="BS247" s="198"/>
      <c r="BT247" s="198"/>
      <c r="BU247" s="198"/>
      <c r="BV247" s="198"/>
      <c r="BW247" s="816"/>
      <c r="BX247" s="816"/>
      <c r="BY247" s="816"/>
      <c r="BZ247" s="816"/>
      <c r="CA247" s="816"/>
      <c r="CB247" s="816"/>
      <c r="CC247" s="816"/>
      <c r="CD247" s="816"/>
      <c r="CE247" s="816"/>
      <c r="CF247" s="816"/>
      <c r="CG247" s="816"/>
      <c r="CH247" s="816"/>
      <c r="CI247" s="816"/>
      <c r="CJ247" s="816"/>
      <c r="CK247" s="816"/>
      <c r="CL247" s="816"/>
    </row>
    <row r="248" spans="1:90" s="78" customFormat="1" ht="12.75" x14ac:dyDescent="0.2">
      <c r="A248" s="76"/>
      <c r="B248" s="909"/>
      <c r="C248" s="907"/>
      <c r="D248" s="843" t="s">
        <v>1365</v>
      </c>
      <c r="E248" s="830"/>
      <c r="F248" s="404"/>
      <c r="G248" s="404"/>
      <c r="H248" s="111">
        <v>2</v>
      </c>
      <c r="I248" s="111">
        <f t="shared" ref="I248:I263" si="26">M248</f>
        <v>0</v>
      </c>
      <c r="J248" s="881"/>
      <c r="K248" s="479"/>
      <c r="L248" s="815" t="b">
        <v>0</v>
      </c>
      <c r="M248" s="808">
        <f t="shared" ref="M248:M272" si="27">IF(L248=TRUE,H248,0)</f>
        <v>0</v>
      </c>
      <c r="N248" s="850"/>
      <c r="O248" s="850"/>
      <c r="P248" s="850"/>
      <c r="Q248" s="850"/>
      <c r="R248" s="850"/>
      <c r="S248" s="850"/>
      <c r="T248" s="850"/>
      <c r="U248" s="850"/>
      <c r="V248" s="850"/>
      <c r="W248" s="815"/>
      <c r="X248" s="815"/>
      <c r="Y248" s="815"/>
      <c r="Z248" s="815"/>
      <c r="AA248" s="815"/>
      <c r="AB248" s="815"/>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c r="BV248" s="198"/>
      <c r="BW248" s="816"/>
      <c r="BX248" s="816"/>
      <c r="BY248" s="816"/>
      <c r="BZ248" s="816"/>
      <c r="CA248" s="816"/>
      <c r="CB248" s="816"/>
      <c r="CC248" s="816"/>
      <c r="CD248" s="816"/>
      <c r="CE248" s="816"/>
      <c r="CF248" s="816"/>
      <c r="CG248" s="816"/>
      <c r="CH248" s="816"/>
      <c r="CI248" s="816"/>
      <c r="CJ248" s="816"/>
      <c r="CK248" s="816"/>
      <c r="CL248" s="816"/>
    </row>
    <row r="249" spans="1:90" s="78" customFormat="1" ht="12.75" x14ac:dyDescent="0.2">
      <c r="A249" s="76"/>
      <c r="B249" s="909"/>
      <c r="C249" s="907"/>
      <c r="D249" s="843" t="s">
        <v>1366</v>
      </c>
      <c r="E249" s="830"/>
      <c r="F249" s="404"/>
      <c r="G249" s="404"/>
      <c r="H249" s="111">
        <v>1</v>
      </c>
      <c r="I249" s="111">
        <f t="shared" si="26"/>
        <v>0</v>
      </c>
      <c r="J249" s="881"/>
      <c r="K249" s="479"/>
      <c r="L249" s="815" t="b">
        <v>0</v>
      </c>
      <c r="M249" s="808">
        <f t="shared" si="27"/>
        <v>0</v>
      </c>
      <c r="N249" s="850"/>
      <c r="O249" s="850"/>
      <c r="P249" s="850"/>
      <c r="Q249" s="850"/>
      <c r="R249" s="850"/>
      <c r="S249" s="850"/>
      <c r="T249" s="850"/>
      <c r="U249" s="850"/>
      <c r="V249" s="850"/>
      <c r="W249" s="815"/>
      <c r="X249" s="815"/>
      <c r="Y249" s="815"/>
      <c r="Z249" s="815"/>
      <c r="AA249" s="815"/>
      <c r="AB249" s="815"/>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c r="BV249" s="198"/>
      <c r="BW249" s="816"/>
      <c r="BX249" s="816"/>
      <c r="BY249" s="816"/>
      <c r="BZ249" s="816"/>
      <c r="CA249" s="816"/>
      <c r="CB249" s="816"/>
      <c r="CC249" s="816"/>
      <c r="CD249" s="816"/>
      <c r="CE249" s="816"/>
      <c r="CF249" s="816"/>
      <c r="CG249" s="816"/>
      <c r="CH249" s="816"/>
      <c r="CI249" s="816"/>
      <c r="CJ249" s="816"/>
      <c r="CK249" s="816"/>
      <c r="CL249" s="816"/>
    </row>
    <row r="250" spans="1:90" s="78" customFormat="1" ht="12.75" x14ac:dyDescent="0.2">
      <c r="A250" s="76"/>
      <c r="B250" s="909"/>
      <c r="C250" s="907"/>
      <c r="D250" s="843" t="s">
        <v>1367</v>
      </c>
      <c r="E250" s="830"/>
      <c r="F250" s="404"/>
      <c r="G250" s="404"/>
      <c r="H250" s="111">
        <v>1</v>
      </c>
      <c r="I250" s="111">
        <f t="shared" si="26"/>
        <v>0</v>
      </c>
      <c r="J250" s="881"/>
      <c r="K250" s="479"/>
      <c r="L250" s="815" t="b">
        <v>0</v>
      </c>
      <c r="M250" s="808">
        <f t="shared" si="27"/>
        <v>0</v>
      </c>
      <c r="N250" s="850"/>
      <c r="O250" s="850"/>
      <c r="P250" s="850"/>
      <c r="Q250" s="850"/>
      <c r="R250" s="850"/>
      <c r="S250" s="850"/>
      <c r="T250" s="850"/>
      <c r="U250" s="850"/>
      <c r="V250" s="850"/>
      <c r="W250" s="815"/>
      <c r="X250" s="815"/>
      <c r="Y250" s="815"/>
      <c r="Z250" s="815"/>
      <c r="AA250" s="815"/>
      <c r="AB250" s="815"/>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c r="BV250" s="198"/>
      <c r="BW250" s="816"/>
      <c r="BX250" s="816"/>
      <c r="BY250" s="816"/>
      <c r="BZ250" s="816"/>
      <c r="CA250" s="816"/>
      <c r="CB250" s="816"/>
      <c r="CC250" s="816"/>
      <c r="CD250" s="816"/>
      <c r="CE250" s="816"/>
      <c r="CF250" s="816"/>
      <c r="CG250" s="816"/>
      <c r="CH250" s="816"/>
      <c r="CI250" s="816"/>
      <c r="CJ250" s="816"/>
      <c r="CK250" s="816"/>
      <c r="CL250" s="816"/>
    </row>
    <row r="251" spans="1:90" s="78" customFormat="1" ht="12.75" x14ac:dyDescent="0.2">
      <c r="A251" s="76"/>
      <c r="B251" s="909"/>
      <c r="C251" s="907"/>
      <c r="D251" s="843" t="s">
        <v>1368</v>
      </c>
      <c r="E251" s="830"/>
      <c r="F251" s="404"/>
      <c r="G251" s="404"/>
      <c r="H251" s="111">
        <v>2</v>
      </c>
      <c r="I251" s="111">
        <f t="shared" si="26"/>
        <v>0</v>
      </c>
      <c r="J251" s="881"/>
      <c r="K251" s="479"/>
      <c r="L251" s="815" t="b">
        <v>0</v>
      </c>
      <c r="M251" s="808">
        <f t="shared" si="27"/>
        <v>0</v>
      </c>
      <c r="N251" s="850"/>
      <c r="O251" s="850"/>
      <c r="P251" s="850"/>
      <c r="Q251" s="850"/>
      <c r="R251" s="850"/>
      <c r="S251" s="850"/>
      <c r="T251" s="850"/>
      <c r="U251" s="850"/>
      <c r="V251" s="850"/>
      <c r="W251" s="815"/>
      <c r="X251" s="815"/>
      <c r="Y251" s="815"/>
      <c r="Z251" s="815"/>
      <c r="AA251" s="815"/>
      <c r="AB251" s="815"/>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c r="BI251" s="198"/>
      <c r="BJ251" s="198"/>
      <c r="BK251" s="198"/>
      <c r="BL251" s="198"/>
      <c r="BM251" s="198"/>
      <c r="BN251" s="198"/>
      <c r="BO251" s="198"/>
      <c r="BP251" s="198"/>
      <c r="BQ251" s="198"/>
      <c r="BR251" s="198"/>
      <c r="BS251" s="198"/>
      <c r="BT251" s="198"/>
      <c r="BU251" s="198"/>
      <c r="BV251" s="198"/>
      <c r="BW251" s="816"/>
      <c r="BX251" s="816"/>
      <c r="BY251" s="816"/>
      <c r="BZ251" s="816"/>
      <c r="CA251" s="816"/>
      <c r="CB251" s="816"/>
      <c r="CC251" s="816"/>
      <c r="CD251" s="816"/>
      <c r="CE251" s="816"/>
      <c r="CF251" s="816"/>
      <c r="CG251" s="816"/>
      <c r="CH251" s="816"/>
      <c r="CI251" s="816"/>
      <c r="CJ251" s="816"/>
      <c r="CK251" s="816"/>
      <c r="CL251" s="816"/>
    </row>
    <row r="252" spans="1:90" s="78" customFormat="1" ht="12.75" x14ac:dyDescent="0.2">
      <c r="A252" s="76"/>
      <c r="B252" s="909"/>
      <c r="C252" s="907"/>
      <c r="D252" s="843" t="s">
        <v>1369</v>
      </c>
      <c r="E252" s="830"/>
      <c r="F252" s="404"/>
      <c r="G252" s="404"/>
      <c r="H252" s="111">
        <v>2</v>
      </c>
      <c r="I252" s="111">
        <f t="shared" si="26"/>
        <v>0</v>
      </c>
      <c r="J252" s="881"/>
      <c r="K252" s="479"/>
      <c r="L252" s="815" t="b">
        <v>0</v>
      </c>
      <c r="M252" s="808">
        <f t="shared" si="27"/>
        <v>0</v>
      </c>
      <c r="N252" s="850"/>
      <c r="O252" s="850"/>
      <c r="P252" s="850"/>
      <c r="Q252" s="850"/>
      <c r="R252" s="850"/>
      <c r="S252" s="850"/>
      <c r="T252" s="850"/>
      <c r="U252" s="850"/>
      <c r="V252" s="850"/>
      <c r="W252" s="815"/>
      <c r="X252" s="815"/>
      <c r="Y252" s="815"/>
      <c r="Z252" s="815"/>
      <c r="AA252" s="815"/>
      <c r="AB252" s="815"/>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816"/>
      <c r="BX252" s="816"/>
      <c r="BY252" s="816"/>
      <c r="BZ252" s="816"/>
      <c r="CA252" s="816"/>
      <c r="CB252" s="816"/>
      <c r="CC252" s="816"/>
      <c r="CD252" s="816"/>
      <c r="CE252" s="816"/>
      <c r="CF252" s="816"/>
      <c r="CG252" s="816"/>
      <c r="CH252" s="816"/>
      <c r="CI252" s="816"/>
      <c r="CJ252" s="816"/>
      <c r="CK252" s="816"/>
      <c r="CL252" s="816"/>
    </row>
    <row r="253" spans="1:90" s="78" customFormat="1" ht="12.75" x14ac:dyDescent="0.2">
      <c r="A253" s="76"/>
      <c r="B253" s="909"/>
      <c r="C253" s="907"/>
      <c r="D253" s="843" t="s">
        <v>1370</v>
      </c>
      <c r="E253" s="830"/>
      <c r="F253" s="404"/>
      <c r="G253" s="404"/>
      <c r="H253" s="111">
        <v>1</v>
      </c>
      <c r="I253" s="111">
        <f t="shared" si="26"/>
        <v>0</v>
      </c>
      <c r="J253" s="881"/>
      <c r="K253" s="479"/>
      <c r="L253" s="815" t="b">
        <v>0</v>
      </c>
      <c r="M253" s="808">
        <f t="shared" si="27"/>
        <v>0</v>
      </c>
      <c r="N253" s="850"/>
      <c r="O253" s="850"/>
      <c r="P253" s="850"/>
      <c r="Q253" s="850"/>
      <c r="R253" s="850"/>
      <c r="S253" s="850"/>
      <c r="T253" s="850"/>
      <c r="U253" s="850"/>
      <c r="V253" s="850"/>
      <c r="W253" s="815"/>
      <c r="X253" s="815"/>
      <c r="Y253" s="815"/>
      <c r="Z253" s="815"/>
      <c r="AA253" s="815"/>
      <c r="AB253" s="815"/>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8"/>
      <c r="BK253" s="198"/>
      <c r="BL253" s="198"/>
      <c r="BM253" s="198"/>
      <c r="BN253" s="198"/>
      <c r="BO253" s="198"/>
      <c r="BP253" s="198"/>
      <c r="BQ253" s="198"/>
      <c r="BR253" s="198"/>
      <c r="BS253" s="198"/>
      <c r="BT253" s="198"/>
      <c r="BU253" s="198"/>
      <c r="BV253" s="198"/>
      <c r="BW253" s="816"/>
      <c r="BX253" s="816"/>
      <c r="BY253" s="816"/>
      <c r="BZ253" s="816"/>
      <c r="CA253" s="816"/>
      <c r="CB253" s="816"/>
      <c r="CC253" s="816"/>
      <c r="CD253" s="816"/>
      <c r="CE253" s="816"/>
      <c r="CF253" s="816"/>
      <c r="CG253" s="816"/>
      <c r="CH253" s="816"/>
      <c r="CI253" s="816"/>
      <c r="CJ253" s="816"/>
      <c r="CK253" s="816"/>
      <c r="CL253" s="816"/>
    </row>
    <row r="254" spans="1:90" s="78" customFormat="1" ht="13.5" thickBot="1" x14ac:dyDescent="0.25">
      <c r="A254" s="76"/>
      <c r="B254" s="909"/>
      <c r="C254" s="907"/>
      <c r="D254" s="843" t="s">
        <v>1246</v>
      </c>
      <c r="E254" s="830"/>
      <c r="F254" s="404"/>
      <c r="G254" s="404"/>
      <c r="H254" s="111">
        <v>0</v>
      </c>
      <c r="I254" s="111">
        <f t="shared" si="26"/>
        <v>0</v>
      </c>
      <c r="J254" s="881"/>
      <c r="K254" s="479"/>
      <c r="L254" s="815" t="b">
        <v>0</v>
      </c>
      <c r="M254" s="808">
        <f t="shared" si="27"/>
        <v>0</v>
      </c>
      <c r="N254" s="850"/>
      <c r="O254" s="850"/>
      <c r="P254" s="850"/>
      <c r="Q254" s="850"/>
      <c r="R254" s="850"/>
      <c r="S254" s="850"/>
      <c r="T254" s="850"/>
      <c r="U254" s="850"/>
      <c r="V254" s="850"/>
      <c r="W254" s="815"/>
      <c r="X254" s="815"/>
      <c r="Y254" s="815"/>
      <c r="Z254" s="815"/>
      <c r="AA254" s="815"/>
      <c r="AB254" s="815"/>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816"/>
      <c r="BX254" s="816"/>
      <c r="BY254" s="816"/>
      <c r="BZ254" s="816"/>
      <c r="CA254" s="816"/>
      <c r="CB254" s="816"/>
      <c r="CC254" s="816"/>
      <c r="CD254" s="816"/>
      <c r="CE254" s="816"/>
      <c r="CF254" s="816"/>
      <c r="CG254" s="816"/>
      <c r="CH254" s="816"/>
      <c r="CI254" s="816"/>
      <c r="CJ254" s="816"/>
      <c r="CK254" s="816"/>
      <c r="CL254" s="816"/>
    </row>
    <row r="255" spans="1:90" s="78" customFormat="1" ht="25.5" x14ac:dyDescent="0.2">
      <c r="A255" s="76"/>
      <c r="B255" s="924" t="s">
        <v>167</v>
      </c>
      <c r="C255" s="925" t="s">
        <v>1359</v>
      </c>
      <c r="D255" s="844" t="s">
        <v>1167</v>
      </c>
      <c r="E255" s="839"/>
      <c r="F255" s="508"/>
      <c r="G255" s="508"/>
      <c r="H255" s="123">
        <v>1</v>
      </c>
      <c r="I255" s="123">
        <f t="shared" si="26"/>
        <v>0</v>
      </c>
      <c r="J255" s="881"/>
      <c r="K255" s="479" t="s">
        <v>1919</v>
      </c>
      <c r="L255" s="815" t="b">
        <v>0</v>
      </c>
      <c r="M255" s="808">
        <f t="shared" si="27"/>
        <v>0</v>
      </c>
      <c r="N255" s="850"/>
      <c r="O255" s="850"/>
      <c r="P255" s="850"/>
      <c r="Q255" s="850"/>
      <c r="R255" s="850"/>
      <c r="S255" s="850"/>
      <c r="T255" s="850"/>
      <c r="U255" s="850"/>
      <c r="V255" s="850"/>
      <c r="W255" s="815"/>
      <c r="X255" s="815"/>
      <c r="Y255" s="815"/>
      <c r="Z255" s="815"/>
      <c r="AA255" s="815"/>
      <c r="AB255" s="815"/>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c r="BI255" s="198"/>
      <c r="BJ255" s="198"/>
      <c r="BK255" s="198"/>
      <c r="BL255" s="198"/>
      <c r="BM255" s="198"/>
      <c r="BN255" s="198"/>
      <c r="BO255" s="198"/>
      <c r="BP255" s="198"/>
      <c r="BQ255" s="198"/>
      <c r="BR255" s="198"/>
      <c r="BS255" s="198"/>
      <c r="BT255" s="198"/>
      <c r="BU255" s="198"/>
      <c r="BV255" s="198"/>
      <c r="BW255" s="816"/>
      <c r="BX255" s="816"/>
      <c r="BY255" s="816"/>
      <c r="BZ255" s="816"/>
      <c r="CA255" s="816"/>
      <c r="CB255" s="816"/>
      <c r="CC255" s="816"/>
      <c r="CD255" s="816"/>
      <c r="CE255" s="816"/>
      <c r="CF255" s="816"/>
      <c r="CG255" s="816"/>
      <c r="CH255" s="816"/>
      <c r="CI255" s="816"/>
      <c r="CJ255" s="816"/>
      <c r="CK255" s="816"/>
      <c r="CL255" s="816"/>
    </row>
    <row r="256" spans="1:90" s="78" customFormat="1" ht="51" x14ac:dyDescent="0.2">
      <c r="A256" s="76"/>
      <c r="B256" s="891"/>
      <c r="C256" s="911"/>
      <c r="D256" s="843" t="s">
        <v>1371</v>
      </c>
      <c r="E256" s="830"/>
      <c r="F256" s="404"/>
      <c r="G256" s="404"/>
      <c r="H256" s="111">
        <v>1</v>
      </c>
      <c r="I256" s="111">
        <f t="shared" si="26"/>
        <v>0</v>
      </c>
      <c r="J256" s="881"/>
      <c r="K256" s="479" t="s">
        <v>1764</v>
      </c>
      <c r="L256" s="815" t="b">
        <v>0</v>
      </c>
      <c r="M256" s="808">
        <f t="shared" si="27"/>
        <v>0</v>
      </c>
      <c r="N256" s="850"/>
      <c r="O256" s="850"/>
      <c r="P256" s="850"/>
      <c r="Q256" s="850"/>
      <c r="R256" s="850"/>
      <c r="S256" s="850"/>
      <c r="T256" s="850"/>
      <c r="U256" s="850"/>
      <c r="V256" s="850"/>
      <c r="W256" s="815"/>
      <c r="X256" s="815"/>
      <c r="Y256" s="815"/>
      <c r="Z256" s="815"/>
      <c r="AA256" s="815"/>
      <c r="AB256" s="815"/>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c r="BV256" s="198"/>
      <c r="BW256" s="816"/>
      <c r="BX256" s="816"/>
      <c r="BY256" s="816"/>
      <c r="BZ256" s="816"/>
      <c r="CA256" s="816"/>
      <c r="CB256" s="816"/>
      <c r="CC256" s="816"/>
      <c r="CD256" s="816"/>
      <c r="CE256" s="816"/>
      <c r="CF256" s="816"/>
      <c r="CG256" s="816"/>
      <c r="CH256" s="816"/>
      <c r="CI256" s="816"/>
      <c r="CJ256" s="816"/>
      <c r="CK256" s="816"/>
      <c r="CL256" s="816"/>
    </row>
    <row r="257" spans="1:90" s="78" customFormat="1" ht="51" x14ac:dyDescent="0.2">
      <c r="A257" s="203"/>
      <c r="B257" s="891"/>
      <c r="C257" s="911"/>
      <c r="D257" s="843" t="s">
        <v>1372</v>
      </c>
      <c r="E257" s="830"/>
      <c r="F257" s="404"/>
      <c r="G257" s="404"/>
      <c r="H257" s="111">
        <v>1</v>
      </c>
      <c r="I257" s="111">
        <f t="shared" si="26"/>
        <v>0</v>
      </c>
      <c r="J257" s="881"/>
      <c r="K257" s="479" t="s">
        <v>1764</v>
      </c>
      <c r="L257" s="815" t="b">
        <v>0</v>
      </c>
      <c r="M257" s="808">
        <f t="shared" si="27"/>
        <v>0</v>
      </c>
      <c r="N257" s="850"/>
      <c r="O257" s="850"/>
      <c r="P257" s="850"/>
      <c r="Q257" s="850"/>
      <c r="R257" s="850"/>
      <c r="S257" s="850"/>
      <c r="T257" s="850"/>
      <c r="U257" s="850"/>
      <c r="V257" s="850"/>
      <c r="W257" s="815"/>
      <c r="X257" s="815"/>
      <c r="Y257" s="815"/>
      <c r="Z257" s="815"/>
      <c r="AA257" s="815"/>
      <c r="AB257" s="815"/>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c r="BV257" s="198"/>
      <c r="BW257" s="816"/>
      <c r="BX257" s="816"/>
      <c r="BY257" s="816"/>
      <c r="BZ257" s="816"/>
      <c r="CA257" s="816"/>
      <c r="CB257" s="816"/>
      <c r="CC257" s="816"/>
      <c r="CD257" s="816"/>
      <c r="CE257" s="816"/>
      <c r="CF257" s="816"/>
      <c r="CG257" s="816"/>
      <c r="CH257" s="816"/>
      <c r="CI257" s="816"/>
      <c r="CJ257" s="816"/>
      <c r="CK257" s="816"/>
      <c r="CL257" s="816"/>
    </row>
    <row r="258" spans="1:90" s="78" customFormat="1" ht="38.25" x14ac:dyDescent="0.2">
      <c r="A258" s="76"/>
      <c r="B258" s="891"/>
      <c r="C258" s="911"/>
      <c r="D258" s="843" t="s">
        <v>1257</v>
      </c>
      <c r="E258" s="830"/>
      <c r="F258" s="404"/>
      <c r="G258" s="404"/>
      <c r="H258" s="111">
        <v>1</v>
      </c>
      <c r="I258" s="111">
        <f t="shared" si="26"/>
        <v>0</v>
      </c>
      <c r="J258" s="881"/>
      <c r="K258" s="479" t="s">
        <v>1920</v>
      </c>
      <c r="L258" s="815" t="b">
        <v>0</v>
      </c>
      <c r="M258" s="808">
        <f t="shared" si="27"/>
        <v>0</v>
      </c>
      <c r="N258" s="850"/>
      <c r="O258" s="850"/>
      <c r="P258" s="850"/>
      <c r="Q258" s="850"/>
      <c r="R258" s="850"/>
      <c r="S258" s="850"/>
      <c r="T258" s="850"/>
      <c r="U258" s="850"/>
      <c r="V258" s="850"/>
      <c r="W258" s="815"/>
      <c r="X258" s="815"/>
      <c r="Y258" s="815"/>
      <c r="Z258" s="815"/>
      <c r="AA258" s="815"/>
      <c r="AB258" s="815"/>
      <c r="AC258" s="198"/>
      <c r="AD258" s="198"/>
      <c r="AE258" s="198"/>
      <c r="AF258" s="198"/>
      <c r="AG258" s="198"/>
      <c r="AH258" s="198"/>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c r="BI258" s="198"/>
      <c r="BJ258" s="198"/>
      <c r="BK258" s="198"/>
      <c r="BL258" s="198"/>
      <c r="BM258" s="198"/>
      <c r="BN258" s="198"/>
      <c r="BO258" s="198"/>
      <c r="BP258" s="198"/>
      <c r="BQ258" s="198"/>
      <c r="BR258" s="198"/>
      <c r="BS258" s="198"/>
      <c r="BT258" s="198"/>
      <c r="BU258" s="198"/>
      <c r="BV258" s="198"/>
      <c r="BW258" s="816"/>
      <c r="BX258" s="816"/>
      <c r="BY258" s="816"/>
      <c r="BZ258" s="816"/>
      <c r="CA258" s="816"/>
      <c r="CB258" s="816"/>
      <c r="CC258" s="816"/>
      <c r="CD258" s="816"/>
      <c r="CE258" s="816"/>
      <c r="CF258" s="816"/>
      <c r="CG258" s="816"/>
      <c r="CH258" s="816"/>
      <c r="CI258" s="816"/>
      <c r="CJ258" s="816"/>
      <c r="CK258" s="816"/>
      <c r="CL258" s="816"/>
    </row>
    <row r="259" spans="1:90" s="78" customFormat="1" ht="38.25" x14ac:dyDescent="0.2">
      <c r="A259" s="76"/>
      <c r="B259" s="891"/>
      <c r="C259" s="911"/>
      <c r="D259" s="843" t="s">
        <v>1373</v>
      </c>
      <c r="E259" s="830"/>
      <c r="F259" s="404"/>
      <c r="G259" s="404"/>
      <c r="H259" s="111">
        <v>1</v>
      </c>
      <c r="I259" s="111">
        <f t="shared" si="26"/>
        <v>0</v>
      </c>
      <c r="J259" s="881"/>
      <c r="K259" s="479" t="s">
        <v>1765</v>
      </c>
      <c r="L259" s="815" t="b">
        <v>0</v>
      </c>
      <c r="M259" s="808">
        <f t="shared" si="27"/>
        <v>0</v>
      </c>
      <c r="N259" s="850"/>
      <c r="O259" s="850"/>
      <c r="P259" s="850"/>
      <c r="Q259" s="850"/>
      <c r="R259" s="850"/>
      <c r="S259" s="850"/>
      <c r="T259" s="850"/>
      <c r="U259" s="850"/>
      <c r="V259" s="850"/>
      <c r="W259" s="815"/>
      <c r="X259" s="815"/>
      <c r="Y259" s="815"/>
      <c r="Z259" s="815"/>
      <c r="AA259" s="815"/>
      <c r="AB259" s="815"/>
      <c r="AC259" s="198"/>
      <c r="AD259" s="198"/>
      <c r="AE259" s="198"/>
      <c r="AF259" s="198"/>
      <c r="AG259" s="198"/>
      <c r="AH259" s="198"/>
      <c r="AI259" s="198"/>
      <c r="AJ259" s="198"/>
      <c r="AK259" s="198"/>
      <c r="AL259" s="198"/>
      <c r="AM259" s="198"/>
      <c r="AN259" s="198"/>
      <c r="AO259" s="198"/>
      <c r="AP259" s="198"/>
      <c r="AQ259" s="198"/>
      <c r="AR259" s="198"/>
      <c r="AS259" s="198"/>
      <c r="AT259" s="198"/>
      <c r="AU259" s="198"/>
      <c r="AV259" s="198"/>
      <c r="AW259" s="198"/>
      <c r="AX259" s="198"/>
      <c r="AY259" s="198"/>
      <c r="AZ259" s="198"/>
      <c r="BA259" s="198"/>
      <c r="BB259" s="198"/>
      <c r="BC259" s="198"/>
      <c r="BD259" s="198"/>
      <c r="BE259" s="198"/>
      <c r="BF259" s="198"/>
      <c r="BG259" s="198"/>
      <c r="BH259" s="198"/>
      <c r="BI259" s="198"/>
      <c r="BJ259" s="198"/>
      <c r="BK259" s="198"/>
      <c r="BL259" s="198"/>
      <c r="BM259" s="198"/>
      <c r="BN259" s="198"/>
      <c r="BO259" s="198"/>
      <c r="BP259" s="198"/>
      <c r="BQ259" s="198"/>
      <c r="BR259" s="198"/>
      <c r="BS259" s="198"/>
      <c r="BT259" s="198"/>
      <c r="BU259" s="198"/>
      <c r="BV259" s="198"/>
      <c r="BW259" s="816"/>
      <c r="BX259" s="816"/>
      <c r="BY259" s="816"/>
      <c r="BZ259" s="816"/>
      <c r="CA259" s="816"/>
      <c r="CB259" s="816"/>
      <c r="CC259" s="816"/>
      <c r="CD259" s="816"/>
      <c r="CE259" s="816"/>
      <c r="CF259" s="816"/>
      <c r="CG259" s="816"/>
      <c r="CH259" s="816"/>
      <c r="CI259" s="816"/>
      <c r="CJ259" s="816"/>
      <c r="CK259" s="816"/>
      <c r="CL259" s="816"/>
    </row>
    <row r="260" spans="1:90" s="78" customFormat="1" ht="38.25" x14ac:dyDescent="0.2">
      <c r="A260" s="76"/>
      <c r="B260" s="891"/>
      <c r="C260" s="911"/>
      <c r="D260" s="843" t="s">
        <v>1374</v>
      </c>
      <c r="E260" s="830"/>
      <c r="F260" s="404"/>
      <c r="G260" s="404"/>
      <c r="H260" s="111">
        <v>1</v>
      </c>
      <c r="I260" s="111">
        <f t="shared" si="26"/>
        <v>0</v>
      </c>
      <c r="J260" s="881"/>
      <c r="K260" s="479" t="s">
        <v>1765</v>
      </c>
      <c r="L260" s="815" t="b">
        <v>0</v>
      </c>
      <c r="M260" s="808">
        <f t="shared" si="27"/>
        <v>0</v>
      </c>
      <c r="N260" s="850"/>
      <c r="O260" s="850"/>
      <c r="P260" s="850"/>
      <c r="Q260" s="850"/>
      <c r="R260" s="850"/>
      <c r="S260" s="850"/>
      <c r="T260" s="850"/>
      <c r="U260" s="850"/>
      <c r="V260" s="850"/>
      <c r="W260" s="815"/>
      <c r="X260" s="815"/>
      <c r="Y260" s="815"/>
      <c r="Z260" s="815"/>
      <c r="AA260" s="815"/>
      <c r="AB260" s="815"/>
      <c r="AC260" s="198"/>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8"/>
      <c r="BR260" s="198"/>
      <c r="BS260" s="198"/>
      <c r="BT260" s="198"/>
      <c r="BU260" s="198"/>
      <c r="BV260" s="198"/>
      <c r="BW260" s="816"/>
      <c r="BX260" s="816"/>
      <c r="BY260" s="816"/>
      <c r="BZ260" s="816"/>
      <c r="CA260" s="816"/>
      <c r="CB260" s="816"/>
      <c r="CC260" s="816"/>
      <c r="CD260" s="816"/>
      <c r="CE260" s="816"/>
      <c r="CF260" s="816"/>
      <c r="CG260" s="816"/>
      <c r="CH260" s="816"/>
      <c r="CI260" s="816"/>
      <c r="CJ260" s="816"/>
      <c r="CK260" s="816"/>
      <c r="CL260" s="816"/>
    </row>
    <row r="261" spans="1:90" s="78" customFormat="1" ht="51" x14ac:dyDescent="0.2">
      <c r="A261" s="76"/>
      <c r="B261" s="891"/>
      <c r="C261" s="911"/>
      <c r="D261" s="843" t="s">
        <v>1322</v>
      </c>
      <c r="E261" s="830"/>
      <c r="F261" s="404"/>
      <c r="G261" s="404"/>
      <c r="H261" s="111">
        <v>1</v>
      </c>
      <c r="I261" s="111">
        <f t="shared" si="26"/>
        <v>0</v>
      </c>
      <c r="J261" s="881"/>
      <c r="K261" s="479" t="s">
        <v>1921</v>
      </c>
      <c r="L261" s="815" t="b">
        <v>0</v>
      </c>
      <c r="M261" s="808">
        <f t="shared" si="27"/>
        <v>0</v>
      </c>
      <c r="N261" s="850"/>
      <c r="O261" s="850"/>
      <c r="P261" s="850"/>
      <c r="Q261" s="850"/>
      <c r="R261" s="850"/>
      <c r="S261" s="850"/>
      <c r="T261" s="850"/>
      <c r="U261" s="850"/>
      <c r="V261" s="850"/>
      <c r="W261" s="815"/>
      <c r="X261" s="815"/>
      <c r="Y261" s="815"/>
      <c r="Z261" s="815"/>
      <c r="AA261" s="815"/>
      <c r="AB261" s="815"/>
      <c r="AC261" s="198"/>
      <c r="AD261" s="198"/>
      <c r="AE261" s="198"/>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8"/>
      <c r="BK261" s="198"/>
      <c r="BL261" s="198"/>
      <c r="BM261" s="198"/>
      <c r="BN261" s="198"/>
      <c r="BO261" s="198"/>
      <c r="BP261" s="198"/>
      <c r="BQ261" s="198"/>
      <c r="BR261" s="198"/>
      <c r="BS261" s="198"/>
      <c r="BT261" s="198"/>
      <c r="BU261" s="198"/>
      <c r="BV261" s="198"/>
      <c r="BW261" s="816"/>
      <c r="BX261" s="816"/>
      <c r="BY261" s="816"/>
      <c r="BZ261" s="816"/>
      <c r="CA261" s="816"/>
      <c r="CB261" s="816"/>
      <c r="CC261" s="816"/>
      <c r="CD261" s="816"/>
      <c r="CE261" s="816"/>
      <c r="CF261" s="816"/>
      <c r="CG261" s="816"/>
      <c r="CH261" s="816"/>
      <c r="CI261" s="816"/>
      <c r="CJ261" s="816"/>
      <c r="CK261" s="816"/>
      <c r="CL261" s="816"/>
    </row>
    <row r="262" spans="1:90" s="78" customFormat="1" ht="38.25" x14ac:dyDescent="0.2">
      <c r="A262" s="76"/>
      <c r="B262" s="891"/>
      <c r="C262" s="911"/>
      <c r="D262" s="843" t="s">
        <v>1375</v>
      </c>
      <c r="E262" s="830"/>
      <c r="F262" s="404"/>
      <c r="G262" s="404"/>
      <c r="H262" s="111">
        <v>1</v>
      </c>
      <c r="I262" s="111">
        <f t="shared" si="26"/>
        <v>0</v>
      </c>
      <c r="J262" s="881"/>
      <c r="K262" s="479" t="s">
        <v>1922</v>
      </c>
      <c r="L262" s="815" t="b">
        <v>0</v>
      </c>
      <c r="M262" s="808">
        <f t="shared" si="27"/>
        <v>0</v>
      </c>
      <c r="N262" s="850"/>
      <c r="O262" s="850"/>
      <c r="P262" s="850"/>
      <c r="Q262" s="850"/>
      <c r="R262" s="850"/>
      <c r="S262" s="850"/>
      <c r="T262" s="850"/>
      <c r="U262" s="850"/>
      <c r="V262" s="850"/>
      <c r="W262" s="815"/>
      <c r="X262" s="815"/>
      <c r="Y262" s="815"/>
      <c r="Z262" s="815"/>
      <c r="AA262" s="815"/>
      <c r="AB262" s="815"/>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c r="BV262" s="198"/>
      <c r="BW262" s="816"/>
      <c r="BX262" s="816"/>
      <c r="BY262" s="816"/>
      <c r="BZ262" s="816"/>
      <c r="CA262" s="816"/>
      <c r="CB262" s="816"/>
      <c r="CC262" s="816"/>
      <c r="CD262" s="816"/>
      <c r="CE262" s="816"/>
      <c r="CF262" s="816"/>
      <c r="CG262" s="816"/>
      <c r="CH262" s="816"/>
      <c r="CI262" s="816"/>
      <c r="CJ262" s="816"/>
      <c r="CK262" s="816"/>
      <c r="CL262" s="816"/>
    </row>
    <row r="263" spans="1:90" s="78" customFormat="1" ht="25.5" x14ac:dyDescent="0.2">
      <c r="A263" s="76"/>
      <c r="B263" s="891"/>
      <c r="C263" s="911"/>
      <c r="D263" s="843" t="s">
        <v>1376</v>
      </c>
      <c r="E263" s="830"/>
      <c r="F263" s="404"/>
      <c r="G263" s="404"/>
      <c r="H263" s="111">
        <v>1</v>
      </c>
      <c r="I263" s="111">
        <f t="shared" si="26"/>
        <v>0</v>
      </c>
      <c r="J263" s="881"/>
      <c r="K263" s="479" t="s">
        <v>1766</v>
      </c>
      <c r="L263" s="815" t="b">
        <v>0</v>
      </c>
      <c r="M263" s="808">
        <f t="shared" si="27"/>
        <v>0</v>
      </c>
      <c r="N263" s="850"/>
      <c r="O263" s="850"/>
      <c r="P263" s="850"/>
      <c r="Q263" s="850"/>
      <c r="R263" s="850"/>
      <c r="S263" s="850"/>
      <c r="T263" s="850"/>
      <c r="U263" s="850"/>
      <c r="V263" s="850"/>
      <c r="W263" s="815"/>
      <c r="X263" s="815"/>
      <c r="Y263" s="815"/>
      <c r="Z263" s="815"/>
      <c r="AA263" s="815"/>
      <c r="AB263" s="815"/>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8"/>
      <c r="BS263" s="198"/>
      <c r="BT263" s="198"/>
      <c r="BU263" s="198"/>
      <c r="BV263" s="198"/>
      <c r="BW263" s="816"/>
      <c r="BX263" s="816"/>
      <c r="BY263" s="816"/>
      <c r="BZ263" s="816"/>
      <c r="CA263" s="816"/>
      <c r="CB263" s="816"/>
      <c r="CC263" s="816"/>
      <c r="CD263" s="816"/>
      <c r="CE263" s="816"/>
      <c r="CF263" s="816"/>
      <c r="CG263" s="816"/>
      <c r="CH263" s="816"/>
      <c r="CI263" s="816"/>
      <c r="CJ263" s="816"/>
      <c r="CK263" s="816"/>
      <c r="CL263" s="816"/>
    </row>
    <row r="264" spans="1:90" s="78" customFormat="1" ht="38.25" x14ac:dyDescent="0.2">
      <c r="A264" s="76"/>
      <c r="B264" s="891"/>
      <c r="C264" s="911"/>
      <c r="D264" s="843" t="s">
        <v>1377</v>
      </c>
      <c r="E264" s="831" t="s">
        <v>1249</v>
      </c>
      <c r="F264" s="404"/>
      <c r="G264" s="404"/>
      <c r="H264" s="111">
        <v>40</v>
      </c>
      <c r="I264" s="111">
        <f>'Teil 3 Anhang Büro'!G158</f>
        <v>0</v>
      </c>
      <c r="J264" s="881"/>
      <c r="K264" s="479" t="s">
        <v>1767</v>
      </c>
      <c r="L264" s="815"/>
      <c r="M264" s="808"/>
      <c r="N264" s="850"/>
      <c r="O264" s="850"/>
      <c r="P264" s="850"/>
      <c r="Q264" s="850"/>
      <c r="R264" s="850"/>
      <c r="S264" s="850"/>
      <c r="T264" s="850"/>
      <c r="U264" s="850"/>
      <c r="V264" s="850"/>
      <c r="W264" s="815"/>
      <c r="X264" s="815"/>
      <c r="Y264" s="815"/>
      <c r="Z264" s="815"/>
      <c r="AA264" s="815"/>
      <c r="AB264" s="815"/>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c r="BV264" s="198"/>
      <c r="BW264" s="816"/>
      <c r="BX264" s="816"/>
      <c r="BY264" s="816"/>
      <c r="BZ264" s="816"/>
      <c r="CA264" s="816"/>
      <c r="CB264" s="816"/>
      <c r="CC264" s="816"/>
      <c r="CD264" s="816"/>
      <c r="CE264" s="816"/>
      <c r="CF264" s="816"/>
      <c r="CG264" s="816"/>
      <c r="CH264" s="816"/>
      <c r="CI264" s="816"/>
      <c r="CJ264" s="816"/>
      <c r="CK264" s="816"/>
      <c r="CL264" s="816"/>
    </row>
    <row r="265" spans="1:90" s="78" customFormat="1" ht="38.25" x14ac:dyDescent="0.2">
      <c r="A265" s="76"/>
      <c r="B265" s="891"/>
      <c r="C265" s="911"/>
      <c r="D265" s="843" t="s">
        <v>1378</v>
      </c>
      <c r="E265" s="830"/>
      <c r="F265" s="404"/>
      <c r="G265" s="404"/>
      <c r="H265" s="111">
        <v>1</v>
      </c>
      <c r="I265" s="111">
        <f>M265</f>
        <v>0</v>
      </c>
      <c r="J265" s="881"/>
      <c r="K265" s="479" t="s">
        <v>1768</v>
      </c>
      <c r="L265" s="815" t="b">
        <v>0</v>
      </c>
      <c r="M265" s="808">
        <f t="shared" si="27"/>
        <v>0</v>
      </c>
      <c r="N265" s="850"/>
      <c r="O265" s="850"/>
      <c r="P265" s="850"/>
      <c r="Q265" s="850"/>
      <c r="R265" s="850"/>
      <c r="S265" s="850"/>
      <c r="T265" s="850"/>
      <c r="U265" s="850"/>
      <c r="V265" s="850"/>
      <c r="W265" s="815"/>
      <c r="X265" s="815"/>
      <c r="Y265" s="815"/>
      <c r="Z265" s="815"/>
      <c r="AA265" s="815"/>
      <c r="AB265" s="815"/>
      <c r="AC265" s="198"/>
      <c r="AD265" s="198"/>
      <c r="AE265" s="198"/>
      <c r="AF265" s="198"/>
      <c r="AG265" s="198"/>
      <c r="AH265" s="198"/>
      <c r="AI265" s="198"/>
      <c r="AJ265" s="198"/>
      <c r="AK265" s="198"/>
      <c r="AL265" s="198"/>
      <c r="AM265" s="198"/>
      <c r="AN265" s="198"/>
      <c r="AO265" s="198"/>
      <c r="AP265" s="198"/>
      <c r="AQ265" s="198"/>
      <c r="AR265" s="198"/>
      <c r="AS265" s="198"/>
      <c r="AT265" s="198"/>
      <c r="AU265" s="198"/>
      <c r="AV265" s="198"/>
      <c r="AW265" s="198"/>
      <c r="AX265" s="198"/>
      <c r="AY265" s="198"/>
      <c r="AZ265" s="198"/>
      <c r="BA265" s="198"/>
      <c r="BB265" s="198"/>
      <c r="BC265" s="198"/>
      <c r="BD265" s="198"/>
      <c r="BE265" s="198"/>
      <c r="BF265" s="198"/>
      <c r="BG265" s="198"/>
      <c r="BH265" s="198"/>
      <c r="BI265" s="198"/>
      <c r="BJ265" s="198"/>
      <c r="BK265" s="198"/>
      <c r="BL265" s="198"/>
      <c r="BM265" s="198"/>
      <c r="BN265" s="198"/>
      <c r="BO265" s="198"/>
      <c r="BP265" s="198"/>
      <c r="BQ265" s="198"/>
      <c r="BR265" s="198"/>
      <c r="BS265" s="198"/>
      <c r="BT265" s="198"/>
      <c r="BU265" s="198"/>
      <c r="BV265" s="198"/>
      <c r="BW265" s="816"/>
      <c r="BX265" s="816"/>
      <c r="BY265" s="816"/>
      <c r="BZ265" s="816"/>
      <c r="CA265" s="816"/>
      <c r="CB265" s="816"/>
      <c r="CC265" s="816"/>
      <c r="CD265" s="816"/>
      <c r="CE265" s="816"/>
      <c r="CF265" s="816"/>
      <c r="CG265" s="816"/>
      <c r="CH265" s="816"/>
      <c r="CI265" s="816"/>
      <c r="CJ265" s="816"/>
      <c r="CK265" s="816"/>
      <c r="CL265" s="816"/>
    </row>
    <row r="266" spans="1:90" s="78" customFormat="1" ht="38.25" x14ac:dyDescent="0.2">
      <c r="A266" s="76"/>
      <c r="B266" s="891"/>
      <c r="C266" s="911"/>
      <c r="D266" s="843" t="s">
        <v>1379</v>
      </c>
      <c r="E266" s="830"/>
      <c r="F266" s="404"/>
      <c r="G266" s="404"/>
      <c r="H266" s="111">
        <v>1</v>
      </c>
      <c r="I266" s="111">
        <f t="shared" ref="I266:I272" si="28">M266</f>
        <v>0</v>
      </c>
      <c r="J266" s="881"/>
      <c r="K266" s="479" t="s">
        <v>1742</v>
      </c>
      <c r="L266" s="815" t="b">
        <v>0</v>
      </c>
      <c r="M266" s="808">
        <f t="shared" si="27"/>
        <v>0</v>
      </c>
      <c r="N266" s="850"/>
      <c r="O266" s="850"/>
      <c r="P266" s="850"/>
      <c r="Q266" s="850"/>
      <c r="R266" s="850"/>
      <c r="S266" s="850"/>
      <c r="T266" s="850"/>
      <c r="U266" s="850"/>
      <c r="V266" s="850"/>
      <c r="W266" s="815"/>
      <c r="X266" s="815"/>
      <c r="Y266" s="815"/>
      <c r="Z266" s="815"/>
      <c r="AA266" s="815"/>
      <c r="AB266" s="815"/>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c r="BI266" s="198"/>
      <c r="BJ266" s="198"/>
      <c r="BK266" s="198"/>
      <c r="BL266" s="198"/>
      <c r="BM266" s="198"/>
      <c r="BN266" s="198"/>
      <c r="BO266" s="198"/>
      <c r="BP266" s="198"/>
      <c r="BQ266" s="198"/>
      <c r="BR266" s="198"/>
      <c r="BS266" s="198"/>
      <c r="BT266" s="198"/>
      <c r="BU266" s="198"/>
      <c r="BV266" s="198"/>
      <c r="BW266" s="816"/>
      <c r="BX266" s="816"/>
      <c r="BY266" s="816"/>
      <c r="BZ266" s="816"/>
      <c r="CA266" s="816"/>
      <c r="CB266" s="816"/>
      <c r="CC266" s="816"/>
      <c r="CD266" s="816"/>
      <c r="CE266" s="816"/>
      <c r="CF266" s="816"/>
      <c r="CG266" s="816"/>
      <c r="CH266" s="816"/>
      <c r="CI266" s="816"/>
      <c r="CJ266" s="816"/>
      <c r="CK266" s="816"/>
      <c r="CL266" s="816"/>
    </row>
    <row r="267" spans="1:90" s="78" customFormat="1" ht="38.25" x14ac:dyDescent="0.2">
      <c r="A267" s="76"/>
      <c r="B267" s="891"/>
      <c r="C267" s="911"/>
      <c r="D267" s="843" t="s">
        <v>1380</v>
      </c>
      <c r="E267" s="830"/>
      <c r="F267" s="404"/>
      <c r="G267" s="404"/>
      <c r="H267" s="111">
        <v>1</v>
      </c>
      <c r="I267" s="111">
        <f t="shared" si="28"/>
        <v>0</v>
      </c>
      <c r="J267" s="881"/>
      <c r="K267" s="479" t="s">
        <v>1769</v>
      </c>
      <c r="L267" s="815" t="b">
        <v>0</v>
      </c>
      <c r="M267" s="808">
        <f t="shared" si="27"/>
        <v>0</v>
      </c>
      <c r="N267" s="850"/>
      <c r="O267" s="850"/>
      <c r="P267" s="850"/>
      <c r="Q267" s="850"/>
      <c r="R267" s="850"/>
      <c r="S267" s="850"/>
      <c r="T267" s="850"/>
      <c r="U267" s="850"/>
      <c r="V267" s="850"/>
      <c r="W267" s="815"/>
      <c r="X267" s="815"/>
      <c r="Y267" s="815"/>
      <c r="Z267" s="815"/>
      <c r="AA267" s="815"/>
      <c r="AB267" s="815"/>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8"/>
      <c r="AY267" s="198"/>
      <c r="AZ267" s="198"/>
      <c r="BA267" s="198"/>
      <c r="BB267" s="198"/>
      <c r="BC267" s="198"/>
      <c r="BD267" s="198"/>
      <c r="BE267" s="198"/>
      <c r="BF267" s="198"/>
      <c r="BG267" s="198"/>
      <c r="BH267" s="198"/>
      <c r="BI267" s="198"/>
      <c r="BJ267" s="198"/>
      <c r="BK267" s="198"/>
      <c r="BL267" s="198"/>
      <c r="BM267" s="198"/>
      <c r="BN267" s="198"/>
      <c r="BO267" s="198"/>
      <c r="BP267" s="198"/>
      <c r="BQ267" s="198"/>
      <c r="BR267" s="198"/>
      <c r="BS267" s="198"/>
      <c r="BT267" s="198"/>
      <c r="BU267" s="198"/>
      <c r="BV267" s="198"/>
      <c r="BW267" s="816"/>
      <c r="BX267" s="816"/>
      <c r="BY267" s="816"/>
      <c r="BZ267" s="816"/>
      <c r="CA267" s="816"/>
      <c r="CB267" s="816"/>
      <c r="CC267" s="816"/>
      <c r="CD267" s="816"/>
      <c r="CE267" s="816"/>
      <c r="CF267" s="816"/>
      <c r="CG267" s="816"/>
      <c r="CH267" s="816"/>
      <c r="CI267" s="816"/>
      <c r="CJ267" s="816"/>
      <c r="CK267" s="816"/>
      <c r="CL267" s="816"/>
    </row>
    <row r="268" spans="1:90" s="78" customFormat="1" ht="25.5" x14ac:dyDescent="0.2">
      <c r="A268" s="76"/>
      <c r="B268" s="891"/>
      <c r="C268" s="911"/>
      <c r="D268" s="843" t="s">
        <v>1770</v>
      </c>
      <c r="E268" s="830"/>
      <c r="F268" s="404"/>
      <c r="G268" s="404"/>
      <c r="H268" s="111">
        <v>1</v>
      </c>
      <c r="I268" s="111">
        <f t="shared" si="28"/>
        <v>0</v>
      </c>
      <c r="J268" s="881"/>
      <c r="K268" s="479" t="s">
        <v>1771</v>
      </c>
      <c r="L268" s="815" t="b">
        <v>0</v>
      </c>
      <c r="M268" s="808">
        <f t="shared" si="27"/>
        <v>0</v>
      </c>
      <c r="N268" s="850"/>
      <c r="O268" s="850"/>
      <c r="P268" s="850"/>
      <c r="Q268" s="850"/>
      <c r="R268" s="850"/>
      <c r="S268" s="850"/>
      <c r="T268" s="850"/>
      <c r="U268" s="850"/>
      <c r="V268" s="850"/>
      <c r="W268" s="815"/>
      <c r="X268" s="815"/>
      <c r="Y268" s="815"/>
      <c r="Z268" s="815"/>
      <c r="AA268" s="815"/>
      <c r="AB268" s="815"/>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c r="BI268" s="198"/>
      <c r="BJ268" s="198"/>
      <c r="BK268" s="198"/>
      <c r="BL268" s="198"/>
      <c r="BM268" s="198"/>
      <c r="BN268" s="198"/>
      <c r="BO268" s="198"/>
      <c r="BP268" s="198"/>
      <c r="BQ268" s="198"/>
      <c r="BR268" s="198"/>
      <c r="BS268" s="198"/>
      <c r="BT268" s="198"/>
      <c r="BU268" s="198"/>
      <c r="BV268" s="198"/>
      <c r="BW268" s="816"/>
      <c r="BX268" s="816"/>
      <c r="BY268" s="816"/>
      <c r="BZ268" s="816"/>
      <c r="CA268" s="816"/>
      <c r="CB268" s="816"/>
      <c r="CC268" s="816"/>
      <c r="CD268" s="816"/>
      <c r="CE268" s="816"/>
      <c r="CF268" s="816"/>
      <c r="CG268" s="816"/>
      <c r="CH268" s="816"/>
      <c r="CI268" s="816"/>
      <c r="CJ268" s="816"/>
      <c r="CK268" s="816"/>
      <c r="CL268" s="816"/>
    </row>
    <row r="269" spans="1:90" s="78" customFormat="1" ht="38.25" x14ac:dyDescent="0.2">
      <c r="A269" s="76"/>
      <c r="B269" s="891"/>
      <c r="C269" s="911"/>
      <c r="D269" s="843" t="s">
        <v>1212</v>
      </c>
      <c r="E269" s="830"/>
      <c r="F269" s="404"/>
      <c r="G269" s="404"/>
      <c r="H269" s="111">
        <v>1</v>
      </c>
      <c r="I269" s="111">
        <f t="shared" si="28"/>
        <v>0</v>
      </c>
      <c r="J269" s="881"/>
      <c r="K269" s="479" t="s">
        <v>1923</v>
      </c>
      <c r="L269" s="815" t="b">
        <v>0</v>
      </c>
      <c r="M269" s="808">
        <f t="shared" si="27"/>
        <v>0</v>
      </c>
      <c r="N269" s="850"/>
      <c r="O269" s="850"/>
      <c r="P269" s="850"/>
      <c r="Q269" s="850"/>
      <c r="R269" s="850"/>
      <c r="S269" s="850"/>
      <c r="T269" s="850"/>
      <c r="U269" s="850"/>
      <c r="V269" s="850"/>
      <c r="W269" s="815"/>
      <c r="X269" s="815"/>
      <c r="Y269" s="815"/>
      <c r="Z269" s="815"/>
      <c r="AA269" s="815"/>
      <c r="AB269" s="815"/>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c r="AW269" s="198"/>
      <c r="AX269" s="198"/>
      <c r="AY269" s="198"/>
      <c r="AZ269" s="198"/>
      <c r="BA269" s="198"/>
      <c r="BB269" s="198"/>
      <c r="BC269" s="198"/>
      <c r="BD269" s="198"/>
      <c r="BE269" s="198"/>
      <c r="BF269" s="198"/>
      <c r="BG269" s="198"/>
      <c r="BH269" s="198"/>
      <c r="BI269" s="198"/>
      <c r="BJ269" s="198"/>
      <c r="BK269" s="198"/>
      <c r="BL269" s="198"/>
      <c r="BM269" s="198"/>
      <c r="BN269" s="198"/>
      <c r="BO269" s="198"/>
      <c r="BP269" s="198"/>
      <c r="BQ269" s="198"/>
      <c r="BR269" s="198"/>
      <c r="BS269" s="198"/>
      <c r="BT269" s="198"/>
      <c r="BU269" s="198"/>
      <c r="BV269" s="198"/>
      <c r="BW269" s="816"/>
      <c r="BX269" s="816"/>
      <c r="BY269" s="816"/>
      <c r="BZ269" s="816"/>
      <c r="CA269" s="816"/>
      <c r="CB269" s="816"/>
      <c r="CC269" s="816"/>
      <c r="CD269" s="816"/>
      <c r="CE269" s="816"/>
      <c r="CF269" s="816"/>
      <c r="CG269" s="816"/>
      <c r="CH269" s="816"/>
      <c r="CI269" s="816"/>
      <c r="CJ269" s="816"/>
      <c r="CK269" s="816"/>
      <c r="CL269" s="816"/>
    </row>
    <row r="270" spans="1:90" s="78" customFormat="1" ht="38.25" x14ac:dyDescent="0.2">
      <c r="A270" s="76"/>
      <c r="B270" s="891"/>
      <c r="C270" s="911"/>
      <c r="D270" s="843" t="s">
        <v>1381</v>
      </c>
      <c r="E270" s="830"/>
      <c r="F270" s="404"/>
      <c r="G270" s="404"/>
      <c r="H270" s="111">
        <v>1</v>
      </c>
      <c r="I270" s="111">
        <f t="shared" si="28"/>
        <v>0</v>
      </c>
      <c r="J270" s="881"/>
      <c r="K270" s="479" t="s">
        <v>1772</v>
      </c>
      <c r="L270" s="815" t="b">
        <v>0</v>
      </c>
      <c r="M270" s="808">
        <f t="shared" si="27"/>
        <v>0</v>
      </c>
      <c r="N270" s="850"/>
      <c r="O270" s="850"/>
      <c r="P270" s="850"/>
      <c r="Q270" s="850"/>
      <c r="R270" s="850"/>
      <c r="S270" s="850"/>
      <c r="T270" s="850"/>
      <c r="U270" s="850"/>
      <c r="V270" s="850"/>
      <c r="W270" s="815"/>
      <c r="X270" s="815"/>
      <c r="Y270" s="815"/>
      <c r="Z270" s="815"/>
      <c r="AA270" s="815"/>
      <c r="AB270" s="815"/>
      <c r="AC270" s="198"/>
      <c r="AD270" s="198"/>
      <c r="AE270" s="198"/>
      <c r="AF270" s="198"/>
      <c r="AG270" s="198"/>
      <c r="AH270" s="198"/>
      <c r="AI270" s="198"/>
      <c r="AJ270" s="198"/>
      <c r="AK270" s="198"/>
      <c r="AL270" s="198"/>
      <c r="AM270" s="198"/>
      <c r="AN270" s="198"/>
      <c r="AO270" s="198"/>
      <c r="AP270" s="198"/>
      <c r="AQ270" s="198"/>
      <c r="AR270" s="198"/>
      <c r="AS270" s="198"/>
      <c r="AT270" s="198"/>
      <c r="AU270" s="198"/>
      <c r="AV270" s="198"/>
      <c r="AW270" s="198"/>
      <c r="AX270" s="198"/>
      <c r="AY270" s="198"/>
      <c r="AZ270" s="198"/>
      <c r="BA270" s="198"/>
      <c r="BB270" s="198"/>
      <c r="BC270" s="198"/>
      <c r="BD270" s="198"/>
      <c r="BE270" s="198"/>
      <c r="BF270" s="198"/>
      <c r="BG270" s="198"/>
      <c r="BH270" s="198"/>
      <c r="BI270" s="198"/>
      <c r="BJ270" s="198"/>
      <c r="BK270" s="198"/>
      <c r="BL270" s="198"/>
      <c r="BM270" s="198"/>
      <c r="BN270" s="198"/>
      <c r="BO270" s="198"/>
      <c r="BP270" s="198"/>
      <c r="BQ270" s="198"/>
      <c r="BR270" s="198"/>
      <c r="BS270" s="198"/>
      <c r="BT270" s="198"/>
      <c r="BU270" s="198"/>
      <c r="BV270" s="198"/>
      <c r="BW270" s="816"/>
      <c r="BX270" s="816"/>
      <c r="BY270" s="816"/>
      <c r="BZ270" s="816"/>
      <c r="CA270" s="816"/>
      <c r="CB270" s="816"/>
      <c r="CC270" s="816"/>
      <c r="CD270" s="816"/>
      <c r="CE270" s="816"/>
      <c r="CF270" s="816"/>
      <c r="CG270" s="816"/>
      <c r="CH270" s="816"/>
      <c r="CI270" s="816"/>
      <c r="CJ270" s="816"/>
      <c r="CK270" s="816"/>
      <c r="CL270" s="816"/>
    </row>
    <row r="271" spans="1:90" s="78" customFormat="1" ht="38.25" x14ac:dyDescent="0.2">
      <c r="A271" s="76"/>
      <c r="B271" s="891"/>
      <c r="C271" s="911"/>
      <c r="D271" s="843" t="s">
        <v>1382</v>
      </c>
      <c r="E271" s="830"/>
      <c r="F271" s="404"/>
      <c r="G271" s="404"/>
      <c r="H271" s="111">
        <v>1</v>
      </c>
      <c r="I271" s="111">
        <f t="shared" si="28"/>
        <v>0</v>
      </c>
      <c r="J271" s="881"/>
      <c r="K271" s="479" t="s">
        <v>1772</v>
      </c>
      <c r="L271" s="815" t="b">
        <v>0</v>
      </c>
      <c r="M271" s="808">
        <f t="shared" si="27"/>
        <v>0</v>
      </c>
      <c r="N271" s="850"/>
      <c r="O271" s="850"/>
      <c r="P271" s="850"/>
      <c r="Q271" s="850"/>
      <c r="R271" s="850"/>
      <c r="S271" s="850"/>
      <c r="T271" s="850"/>
      <c r="U271" s="850"/>
      <c r="V271" s="850"/>
      <c r="W271" s="815"/>
      <c r="X271" s="815"/>
      <c r="Y271" s="815"/>
      <c r="Z271" s="815"/>
      <c r="AA271" s="815"/>
      <c r="AB271" s="815"/>
      <c r="AC271" s="198"/>
      <c r="AD271" s="198"/>
      <c r="AE271" s="198"/>
      <c r="AF271" s="198"/>
      <c r="AG271" s="198"/>
      <c r="AH271" s="198"/>
      <c r="AI271" s="198"/>
      <c r="AJ271" s="198"/>
      <c r="AK271" s="198"/>
      <c r="AL271" s="198"/>
      <c r="AM271" s="198"/>
      <c r="AN271" s="198"/>
      <c r="AO271" s="198"/>
      <c r="AP271" s="198"/>
      <c r="AQ271" s="198"/>
      <c r="AR271" s="198"/>
      <c r="AS271" s="198"/>
      <c r="AT271" s="198"/>
      <c r="AU271" s="198"/>
      <c r="AV271" s="198"/>
      <c r="AW271" s="198"/>
      <c r="AX271" s="198"/>
      <c r="AY271" s="198"/>
      <c r="AZ271" s="198"/>
      <c r="BA271" s="198"/>
      <c r="BB271" s="198"/>
      <c r="BC271" s="198"/>
      <c r="BD271" s="198"/>
      <c r="BE271" s="198"/>
      <c r="BF271" s="198"/>
      <c r="BG271" s="198"/>
      <c r="BH271" s="198"/>
      <c r="BI271" s="198"/>
      <c r="BJ271" s="198"/>
      <c r="BK271" s="198"/>
      <c r="BL271" s="198"/>
      <c r="BM271" s="198"/>
      <c r="BN271" s="198"/>
      <c r="BO271" s="198"/>
      <c r="BP271" s="198"/>
      <c r="BQ271" s="198"/>
      <c r="BR271" s="198"/>
      <c r="BS271" s="198"/>
      <c r="BT271" s="198"/>
      <c r="BU271" s="198"/>
      <c r="BV271" s="198"/>
      <c r="BW271" s="816"/>
      <c r="BX271" s="816"/>
      <c r="BY271" s="816"/>
      <c r="BZ271" s="816"/>
      <c r="CA271" s="816"/>
      <c r="CB271" s="816"/>
      <c r="CC271" s="816"/>
      <c r="CD271" s="816"/>
      <c r="CE271" s="816"/>
      <c r="CF271" s="816"/>
      <c r="CG271" s="816"/>
      <c r="CH271" s="816"/>
      <c r="CI271" s="816"/>
      <c r="CJ271" s="816"/>
      <c r="CK271" s="816"/>
      <c r="CL271" s="816"/>
    </row>
    <row r="272" spans="1:90" s="78" customFormat="1" ht="12.75" x14ac:dyDescent="0.2">
      <c r="A272" s="76"/>
      <c r="B272" s="891"/>
      <c r="C272" s="911"/>
      <c r="D272" s="843" t="s">
        <v>1246</v>
      </c>
      <c r="E272" s="830"/>
      <c r="F272" s="404"/>
      <c r="G272" s="404"/>
      <c r="H272" s="111">
        <v>0</v>
      </c>
      <c r="I272" s="111">
        <f t="shared" si="28"/>
        <v>0</v>
      </c>
      <c r="J272" s="881"/>
      <c r="K272" s="479"/>
      <c r="L272" s="815" t="b">
        <v>0</v>
      </c>
      <c r="M272" s="808">
        <f t="shared" si="27"/>
        <v>0</v>
      </c>
      <c r="N272" s="850"/>
      <c r="O272" s="850"/>
      <c r="P272" s="850"/>
      <c r="Q272" s="850"/>
      <c r="R272" s="850"/>
      <c r="S272" s="850"/>
      <c r="T272" s="850"/>
      <c r="U272" s="850"/>
      <c r="V272" s="850"/>
      <c r="W272" s="815"/>
      <c r="X272" s="815"/>
      <c r="Y272" s="815"/>
      <c r="Z272" s="815"/>
      <c r="AA272" s="815"/>
      <c r="AB272" s="815"/>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98"/>
      <c r="BC272" s="198"/>
      <c r="BD272" s="198"/>
      <c r="BE272" s="198"/>
      <c r="BF272" s="198"/>
      <c r="BG272" s="198"/>
      <c r="BH272" s="198"/>
      <c r="BI272" s="198"/>
      <c r="BJ272" s="198"/>
      <c r="BK272" s="198"/>
      <c r="BL272" s="198"/>
      <c r="BM272" s="198"/>
      <c r="BN272" s="198"/>
      <c r="BO272" s="198"/>
      <c r="BP272" s="198"/>
      <c r="BQ272" s="198"/>
      <c r="BR272" s="198"/>
      <c r="BS272" s="198"/>
      <c r="BT272" s="198"/>
      <c r="BU272" s="198"/>
      <c r="BV272" s="198"/>
      <c r="BW272" s="816"/>
      <c r="BX272" s="816"/>
      <c r="BY272" s="816"/>
      <c r="BZ272" s="816"/>
      <c r="CA272" s="816"/>
      <c r="CB272" s="816"/>
      <c r="CC272" s="816"/>
      <c r="CD272" s="816"/>
      <c r="CE272" s="816"/>
      <c r="CF272" s="816"/>
      <c r="CG272" s="816"/>
      <c r="CH272" s="816"/>
      <c r="CI272" s="816"/>
      <c r="CJ272" s="816"/>
      <c r="CK272" s="816"/>
      <c r="CL272" s="816"/>
    </row>
    <row r="273" spans="1:90" s="78" customFormat="1" ht="25.5" x14ac:dyDescent="0.2">
      <c r="A273" s="76"/>
      <c r="B273" s="287" t="s">
        <v>168</v>
      </c>
      <c r="C273" s="145" t="s">
        <v>1360</v>
      </c>
      <c r="D273" s="919" t="s">
        <v>571</v>
      </c>
      <c r="E273" s="920"/>
      <c r="F273" s="509"/>
      <c r="G273" s="509"/>
      <c r="H273" s="114">
        <v>4</v>
      </c>
      <c r="I273" s="114">
        <f>VLOOKUP(D273,'Anhang Teil 3'!C458:D464,2,)</f>
        <v>0</v>
      </c>
      <c r="J273" s="881"/>
      <c r="K273" s="445" t="s">
        <v>1228</v>
      </c>
      <c r="L273" s="815"/>
      <c r="M273" s="850"/>
      <c r="N273" s="850"/>
      <c r="O273" s="850"/>
      <c r="P273" s="850"/>
      <c r="Q273" s="850"/>
      <c r="R273" s="850"/>
      <c r="S273" s="850"/>
      <c r="T273" s="850"/>
      <c r="U273" s="850"/>
      <c r="V273" s="850"/>
      <c r="W273" s="815"/>
      <c r="X273" s="815"/>
      <c r="Y273" s="815"/>
      <c r="Z273" s="815"/>
      <c r="AA273" s="815"/>
      <c r="AB273" s="815"/>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98"/>
      <c r="BC273" s="198"/>
      <c r="BD273" s="198"/>
      <c r="BE273" s="198"/>
      <c r="BF273" s="198"/>
      <c r="BG273" s="198"/>
      <c r="BH273" s="198"/>
      <c r="BI273" s="198"/>
      <c r="BJ273" s="198"/>
      <c r="BK273" s="198"/>
      <c r="BL273" s="198"/>
      <c r="BM273" s="198"/>
      <c r="BN273" s="198"/>
      <c r="BO273" s="198"/>
      <c r="BP273" s="198"/>
      <c r="BQ273" s="198"/>
      <c r="BR273" s="198"/>
      <c r="BS273" s="198"/>
      <c r="BT273" s="198"/>
      <c r="BU273" s="198"/>
      <c r="BV273" s="198"/>
      <c r="BW273" s="816"/>
      <c r="BX273" s="816"/>
      <c r="BY273" s="816"/>
      <c r="BZ273" s="816"/>
      <c r="CA273" s="816"/>
      <c r="CB273" s="816"/>
      <c r="CC273" s="816"/>
      <c r="CD273" s="816"/>
      <c r="CE273" s="816"/>
      <c r="CF273" s="816"/>
      <c r="CG273" s="816"/>
      <c r="CH273" s="816"/>
      <c r="CI273" s="816"/>
      <c r="CJ273" s="816"/>
      <c r="CK273" s="816"/>
      <c r="CL273" s="816"/>
    </row>
    <row r="274" spans="1:90" s="78" customFormat="1" ht="25.5" x14ac:dyDescent="0.2">
      <c r="A274" s="76"/>
      <c r="B274" s="80" t="s">
        <v>169</v>
      </c>
      <c r="C274" s="75" t="s">
        <v>1361</v>
      </c>
      <c r="D274" s="902" t="s">
        <v>571</v>
      </c>
      <c r="E274" s="903"/>
      <c r="F274" s="404"/>
      <c r="G274" s="404"/>
      <c r="H274" s="111">
        <v>4</v>
      </c>
      <c r="I274" s="112">
        <f>VLOOKUP(D274,'Anhang Teil 3'!C465:D471,2,)</f>
        <v>0</v>
      </c>
      <c r="J274" s="526"/>
      <c r="K274" s="445" t="s">
        <v>1228</v>
      </c>
      <c r="L274" s="859"/>
      <c r="M274" s="851"/>
      <c r="N274" s="852"/>
      <c r="O274" s="852"/>
      <c r="P274" s="852"/>
      <c r="Q274" s="852"/>
      <c r="R274" s="850"/>
      <c r="S274" s="850"/>
      <c r="T274" s="850"/>
      <c r="U274" s="850"/>
      <c r="V274" s="850"/>
      <c r="W274" s="815"/>
      <c r="X274" s="815"/>
      <c r="Y274" s="815"/>
      <c r="Z274" s="815"/>
      <c r="AA274" s="815"/>
      <c r="AB274" s="815"/>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c r="BI274" s="198"/>
      <c r="BJ274" s="198"/>
      <c r="BK274" s="198"/>
      <c r="BL274" s="198"/>
      <c r="BM274" s="198"/>
      <c r="BN274" s="198"/>
      <c r="BO274" s="198"/>
      <c r="BP274" s="198"/>
      <c r="BQ274" s="198"/>
      <c r="BR274" s="198"/>
      <c r="BS274" s="198"/>
      <c r="BT274" s="198"/>
      <c r="BU274" s="198"/>
      <c r="BV274" s="198"/>
      <c r="BW274" s="816"/>
      <c r="BX274" s="816"/>
      <c r="BY274" s="816"/>
      <c r="BZ274" s="816"/>
      <c r="CA274" s="816"/>
      <c r="CB274" s="816"/>
      <c r="CC274" s="816"/>
      <c r="CD274" s="816"/>
      <c r="CE274" s="816"/>
      <c r="CF274" s="816"/>
      <c r="CG274" s="816"/>
      <c r="CH274" s="816"/>
      <c r="CI274" s="816"/>
      <c r="CJ274" s="816"/>
      <c r="CK274" s="816"/>
      <c r="CL274" s="816"/>
    </row>
    <row r="275" spans="1:90" s="78" customFormat="1" ht="12.75" x14ac:dyDescent="0.2">
      <c r="A275" s="76"/>
      <c r="B275" s="76"/>
      <c r="C275" s="76"/>
      <c r="D275" s="799"/>
      <c r="E275" s="198"/>
      <c r="F275" s="459"/>
      <c r="G275" s="446" t="s">
        <v>35</v>
      </c>
      <c r="H275" s="111">
        <v>74</v>
      </c>
      <c r="I275" s="111">
        <f>SUM(I247:I274)</f>
        <v>0</v>
      </c>
      <c r="J275" s="825"/>
      <c r="K275" s="430"/>
      <c r="L275" s="859"/>
      <c r="M275" s="851"/>
      <c r="N275" s="852"/>
      <c r="O275" s="852"/>
      <c r="P275" s="852"/>
      <c r="Q275" s="852"/>
      <c r="R275" s="850"/>
      <c r="S275" s="850"/>
      <c r="T275" s="850"/>
      <c r="U275" s="850"/>
      <c r="V275" s="850"/>
      <c r="W275" s="815"/>
      <c r="X275" s="815"/>
      <c r="Y275" s="815"/>
      <c r="Z275" s="815"/>
      <c r="AA275" s="815"/>
      <c r="AB275" s="815"/>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c r="BI275" s="198"/>
      <c r="BJ275" s="198"/>
      <c r="BK275" s="198"/>
      <c r="BL275" s="198"/>
      <c r="BM275" s="198"/>
      <c r="BN275" s="198"/>
      <c r="BO275" s="198"/>
      <c r="BP275" s="198"/>
      <c r="BQ275" s="198"/>
      <c r="BR275" s="198"/>
      <c r="BS275" s="198"/>
      <c r="BT275" s="198"/>
      <c r="BU275" s="198"/>
      <c r="BV275" s="198"/>
      <c r="BW275" s="816"/>
      <c r="BX275" s="816"/>
      <c r="BY275" s="816"/>
      <c r="BZ275" s="816"/>
      <c r="CA275" s="816"/>
      <c r="CB275" s="816"/>
      <c r="CC275" s="816"/>
      <c r="CD275" s="816"/>
      <c r="CE275" s="816"/>
      <c r="CF275" s="816"/>
      <c r="CG275" s="816"/>
      <c r="CH275" s="816"/>
      <c r="CI275" s="816"/>
      <c r="CJ275" s="816"/>
      <c r="CK275" s="816"/>
      <c r="CL275" s="816"/>
    </row>
    <row r="276" spans="1:90" s="78" customFormat="1" ht="12.75" x14ac:dyDescent="0.2">
      <c r="A276" s="76"/>
      <c r="B276" s="76"/>
      <c r="C276" s="76"/>
      <c r="D276" s="799"/>
      <c r="E276" s="198"/>
      <c r="F276" s="459"/>
      <c r="G276" s="459"/>
      <c r="H276" s="119"/>
      <c r="I276" s="117"/>
      <c r="J276" s="825"/>
      <c r="K276" s="441"/>
      <c r="L276" s="859"/>
      <c r="M276" s="851"/>
      <c r="N276" s="852"/>
      <c r="O276" s="852"/>
      <c r="P276" s="852"/>
      <c r="Q276" s="852"/>
      <c r="R276" s="850"/>
      <c r="S276" s="850"/>
      <c r="T276" s="850"/>
      <c r="U276" s="850"/>
      <c r="V276" s="850"/>
      <c r="W276" s="815"/>
      <c r="X276" s="815"/>
      <c r="Y276" s="815"/>
      <c r="Z276" s="815"/>
      <c r="AA276" s="815"/>
      <c r="AB276" s="815"/>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198"/>
      <c r="BB276" s="198"/>
      <c r="BC276" s="198"/>
      <c r="BD276" s="198"/>
      <c r="BE276" s="198"/>
      <c r="BF276" s="198"/>
      <c r="BG276" s="198"/>
      <c r="BH276" s="198"/>
      <c r="BI276" s="198"/>
      <c r="BJ276" s="198"/>
      <c r="BK276" s="198"/>
      <c r="BL276" s="198"/>
      <c r="BM276" s="198"/>
      <c r="BN276" s="198"/>
      <c r="BO276" s="198"/>
      <c r="BP276" s="198"/>
      <c r="BQ276" s="198"/>
      <c r="BR276" s="198"/>
      <c r="BS276" s="198"/>
      <c r="BT276" s="198"/>
      <c r="BU276" s="198"/>
      <c r="BV276" s="198"/>
      <c r="BW276" s="816"/>
      <c r="BX276" s="816"/>
      <c r="BY276" s="816"/>
      <c r="BZ276" s="816"/>
      <c r="CA276" s="816"/>
      <c r="CB276" s="816"/>
      <c r="CC276" s="816"/>
      <c r="CD276" s="816"/>
      <c r="CE276" s="816"/>
      <c r="CF276" s="816"/>
      <c r="CG276" s="816"/>
      <c r="CH276" s="816"/>
      <c r="CI276" s="816"/>
      <c r="CJ276" s="816"/>
      <c r="CK276" s="816"/>
      <c r="CL276" s="816"/>
    </row>
    <row r="277" spans="1:90" s="78" customFormat="1" ht="12.75" x14ac:dyDescent="0.2">
      <c r="A277" s="76"/>
      <c r="B277" s="76"/>
      <c r="C277" s="76"/>
      <c r="D277" s="799"/>
      <c r="E277" s="198"/>
      <c r="F277" s="459"/>
      <c r="G277" s="459"/>
      <c r="H277" s="119"/>
      <c r="I277" s="117"/>
      <c r="J277" s="825"/>
      <c r="K277" s="441"/>
      <c r="L277" s="859"/>
      <c r="M277" s="851"/>
      <c r="N277" s="852"/>
      <c r="O277" s="852"/>
      <c r="P277" s="852"/>
      <c r="Q277" s="852"/>
      <c r="R277" s="850"/>
      <c r="S277" s="850"/>
      <c r="T277" s="850"/>
      <c r="U277" s="850"/>
      <c r="V277" s="850"/>
      <c r="W277" s="815"/>
      <c r="X277" s="815"/>
      <c r="Y277" s="815"/>
      <c r="Z277" s="815"/>
      <c r="AA277" s="815"/>
      <c r="AB277" s="815"/>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198"/>
      <c r="BB277" s="198"/>
      <c r="BC277" s="198"/>
      <c r="BD277" s="198"/>
      <c r="BE277" s="198"/>
      <c r="BF277" s="198"/>
      <c r="BG277" s="198"/>
      <c r="BH277" s="198"/>
      <c r="BI277" s="198"/>
      <c r="BJ277" s="198"/>
      <c r="BK277" s="198"/>
      <c r="BL277" s="198"/>
      <c r="BM277" s="198"/>
      <c r="BN277" s="198"/>
      <c r="BO277" s="198"/>
      <c r="BP277" s="198"/>
      <c r="BQ277" s="198"/>
      <c r="BR277" s="198"/>
      <c r="BS277" s="198"/>
      <c r="BT277" s="198"/>
      <c r="BU277" s="198"/>
      <c r="BV277" s="198"/>
      <c r="BW277" s="816"/>
      <c r="BX277" s="816"/>
      <c r="BY277" s="816"/>
      <c r="BZ277" s="816"/>
      <c r="CA277" s="816"/>
      <c r="CB277" s="816"/>
      <c r="CC277" s="816"/>
      <c r="CD277" s="816"/>
      <c r="CE277" s="816"/>
      <c r="CF277" s="816"/>
      <c r="CG277" s="816"/>
      <c r="CH277" s="816"/>
      <c r="CI277" s="816"/>
      <c r="CJ277" s="816"/>
      <c r="CK277" s="816"/>
      <c r="CL277" s="816"/>
    </row>
    <row r="278" spans="1:90" s="449" customFormat="1" ht="40.5" customHeight="1" x14ac:dyDescent="0.25">
      <c r="A278" s="454"/>
      <c r="B278" s="900" t="s">
        <v>1362</v>
      </c>
      <c r="C278" s="901"/>
      <c r="D278" s="827"/>
      <c r="E278" s="827"/>
      <c r="F278" s="247"/>
      <c r="G278" s="247"/>
      <c r="H278" s="247"/>
      <c r="I278" s="247"/>
      <c r="J278" s="825"/>
      <c r="K278" s="441"/>
      <c r="L278" s="859"/>
      <c r="M278" s="851"/>
      <c r="N278" s="852"/>
      <c r="O278" s="852"/>
      <c r="P278" s="852"/>
      <c r="Q278" s="852"/>
      <c r="R278" s="849"/>
      <c r="S278" s="849"/>
      <c r="T278" s="849"/>
      <c r="U278" s="849"/>
      <c r="V278" s="849"/>
      <c r="W278" s="820"/>
      <c r="X278" s="820"/>
      <c r="Y278" s="820"/>
      <c r="Z278" s="820"/>
      <c r="AA278" s="820"/>
      <c r="AB278" s="820"/>
      <c r="AC278" s="799"/>
      <c r="AD278" s="799"/>
      <c r="AE278" s="799"/>
      <c r="AF278" s="799"/>
      <c r="AG278" s="799"/>
      <c r="AH278" s="799"/>
      <c r="AI278" s="799"/>
      <c r="AJ278" s="799"/>
      <c r="AK278" s="799"/>
      <c r="AL278" s="799"/>
      <c r="AM278" s="799"/>
      <c r="AN278" s="799"/>
      <c r="AO278" s="799"/>
      <c r="AP278" s="799"/>
      <c r="AQ278" s="799"/>
      <c r="AR278" s="799"/>
      <c r="AS278" s="799"/>
      <c r="AT278" s="799"/>
      <c r="AU278" s="799"/>
      <c r="AV278" s="799"/>
      <c r="AW278" s="799"/>
      <c r="AX278" s="799"/>
      <c r="AY278" s="799"/>
      <c r="AZ278" s="799"/>
      <c r="BA278" s="799"/>
      <c r="BB278" s="799"/>
      <c r="BC278" s="799"/>
      <c r="BD278" s="799"/>
      <c r="BE278" s="799"/>
      <c r="BF278" s="799"/>
      <c r="BG278" s="799"/>
      <c r="BH278" s="799"/>
      <c r="BI278" s="799"/>
      <c r="BJ278" s="799"/>
      <c r="BK278" s="799"/>
      <c r="BL278" s="799"/>
      <c r="BM278" s="799"/>
      <c r="BN278" s="799"/>
      <c r="BO278" s="799"/>
      <c r="BP278" s="799"/>
      <c r="BQ278" s="799"/>
      <c r="BR278" s="799"/>
      <c r="BS278" s="799"/>
      <c r="BT278" s="799"/>
      <c r="BU278" s="799"/>
      <c r="BV278" s="799"/>
      <c r="BW278" s="821"/>
      <c r="BX278" s="821"/>
      <c r="BY278" s="821"/>
      <c r="BZ278" s="821"/>
      <c r="CA278" s="821"/>
      <c r="CB278" s="821"/>
      <c r="CC278" s="821"/>
      <c r="CD278" s="821"/>
      <c r="CE278" s="821"/>
      <c r="CF278" s="821"/>
      <c r="CG278" s="821"/>
      <c r="CH278" s="821"/>
      <c r="CI278" s="821"/>
      <c r="CJ278" s="821"/>
      <c r="CK278" s="821"/>
      <c r="CL278" s="821"/>
    </row>
    <row r="279" spans="1:90" s="449" customFormat="1" ht="40.5" customHeight="1" x14ac:dyDescent="0.25">
      <c r="A279" s="454"/>
      <c r="B279" s="448" t="s">
        <v>552</v>
      </c>
      <c r="C279" s="448" t="s">
        <v>553</v>
      </c>
      <c r="D279" s="930" t="s">
        <v>554</v>
      </c>
      <c r="E279" s="931"/>
      <c r="F279" s="529" t="s">
        <v>555</v>
      </c>
      <c r="G279" s="529" t="s">
        <v>556</v>
      </c>
      <c r="H279" s="797" t="s">
        <v>416</v>
      </c>
      <c r="I279" s="797" t="s">
        <v>420</v>
      </c>
      <c r="J279" s="529" t="s">
        <v>1363</v>
      </c>
      <c r="K279" s="823" t="s">
        <v>422</v>
      </c>
      <c r="L279" s="854"/>
      <c r="M279" s="824"/>
      <c r="N279" s="852"/>
      <c r="O279" s="852"/>
      <c r="P279" s="852"/>
      <c r="Q279" s="852"/>
      <c r="R279" s="849"/>
      <c r="S279" s="849"/>
      <c r="T279" s="849"/>
      <c r="U279" s="849"/>
      <c r="V279" s="849"/>
      <c r="W279" s="820"/>
      <c r="X279" s="820"/>
      <c r="Y279" s="820"/>
      <c r="Z279" s="820"/>
      <c r="AA279" s="820"/>
      <c r="AB279" s="820"/>
      <c r="AC279" s="799"/>
      <c r="AD279" s="799"/>
      <c r="AE279" s="799"/>
      <c r="AF279" s="799"/>
      <c r="AG279" s="799"/>
      <c r="AH279" s="799"/>
      <c r="AI279" s="799"/>
      <c r="AJ279" s="799"/>
      <c r="AK279" s="799"/>
      <c r="AL279" s="799"/>
      <c r="AM279" s="799"/>
      <c r="AN279" s="799"/>
      <c r="AO279" s="799"/>
      <c r="AP279" s="799"/>
      <c r="AQ279" s="799"/>
      <c r="AR279" s="799"/>
      <c r="AS279" s="799"/>
      <c r="AT279" s="799"/>
      <c r="AU279" s="799"/>
      <c r="AV279" s="799"/>
      <c r="AW279" s="799"/>
      <c r="AX279" s="799"/>
      <c r="AY279" s="799"/>
      <c r="AZ279" s="799"/>
      <c r="BA279" s="799"/>
      <c r="BB279" s="799"/>
      <c r="BC279" s="799"/>
      <c r="BD279" s="799"/>
      <c r="BE279" s="799"/>
      <c r="BF279" s="799"/>
      <c r="BG279" s="799"/>
      <c r="BH279" s="799"/>
      <c r="BI279" s="799"/>
      <c r="BJ279" s="799"/>
      <c r="BK279" s="799"/>
      <c r="BL279" s="799"/>
      <c r="BM279" s="799"/>
      <c r="BN279" s="799"/>
      <c r="BO279" s="799"/>
      <c r="BP279" s="799"/>
      <c r="BQ279" s="799"/>
      <c r="BR279" s="799"/>
      <c r="BS279" s="799"/>
      <c r="BT279" s="799"/>
      <c r="BU279" s="799"/>
      <c r="BV279" s="799"/>
      <c r="BW279" s="821"/>
      <c r="BX279" s="821"/>
      <c r="BY279" s="821"/>
      <c r="BZ279" s="821"/>
      <c r="CA279" s="821"/>
      <c r="CB279" s="821"/>
      <c r="CC279" s="821"/>
      <c r="CD279" s="821"/>
      <c r="CE279" s="821"/>
      <c r="CF279" s="821"/>
      <c r="CG279" s="821"/>
      <c r="CH279" s="821"/>
      <c r="CI279" s="821"/>
      <c r="CJ279" s="821"/>
      <c r="CK279" s="821"/>
      <c r="CL279" s="821"/>
    </row>
    <row r="280" spans="1:90" s="78" customFormat="1" ht="38.25" x14ac:dyDescent="0.2">
      <c r="A280" s="76"/>
      <c r="B280" s="237" t="s">
        <v>387</v>
      </c>
      <c r="C280" s="75" t="s">
        <v>1383</v>
      </c>
      <c r="D280" s="902" t="s">
        <v>571</v>
      </c>
      <c r="E280" s="903"/>
      <c r="F280" s="404"/>
      <c r="G280" s="404"/>
      <c r="H280" s="111">
        <v>3</v>
      </c>
      <c r="I280" s="112">
        <f>VLOOKUP(D280,'Anhang Teil 3'!C474:D479,2,)</f>
        <v>0</v>
      </c>
      <c r="J280" s="526"/>
      <c r="K280" s="442" t="s">
        <v>1622</v>
      </c>
      <c r="L280" s="859"/>
      <c r="M280" s="851"/>
      <c r="N280" s="852"/>
      <c r="O280" s="852"/>
      <c r="P280" s="852"/>
      <c r="Q280" s="852"/>
      <c r="R280" s="850"/>
      <c r="S280" s="850"/>
      <c r="T280" s="850"/>
      <c r="U280" s="850"/>
      <c r="V280" s="850"/>
      <c r="W280" s="815"/>
      <c r="X280" s="815"/>
      <c r="Y280" s="815"/>
      <c r="Z280" s="815"/>
      <c r="AA280" s="815"/>
      <c r="AB280" s="815"/>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8"/>
      <c r="BK280" s="198"/>
      <c r="BL280" s="198"/>
      <c r="BM280" s="198"/>
      <c r="BN280" s="198"/>
      <c r="BO280" s="198"/>
      <c r="BP280" s="198"/>
      <c r="BQ280" s="198"/>
      <c r="BR280" s="198"/>
      <c r="BS280" s="198"/>
      <c r="BT280" s="198"/>
      <c r="BU280" s="198"/>
      <c r="BV280" s="198"/>
      <c r="BW280" s="816"/>
      <c r="BX280" s="816"/>
      <c r="BY280" s="816"/>
      <c r="BZ280" s="816"/>
      <c r="CA280" s="816"/>
      <c r="CB280" s="816"/>
      <c r="CC280" s="816"/>
      <c r="CD280" s="816"/>
      <c r="CE280" s="816"/>
      <c r="CF280" s="816"/>
      <c r="CG280" s="816"/>
      <c r="CH280" s="816"/>
      <c r="CI280" s="816"/>
      <c r="CJ280" s="816"/>
      <c r="CK280" s="816"/>
      <c r="CL280" s="816"/>
    </row>
    <row r="281" spans="1:90" s="78" customFormat="1" ht="12.75" x14ac:dyDescent="0.2">
      <c r="A281" s="76"/>
      <c r="B281" s="76"/>
      <c r="C281" s="76"/>
      <c r="D281" s="799"/>
      <c r="E281" s="198"/>
      <c r="F281" s="459"/>
      <c r="G281" s="446" t="s">
        <v>35</v>
      </c>
      <c r="H281" s="111">
        <v>3</v>
      </c>
      <c r="I281" s="111">
        <f>SUM(I280)</f>
        <v>0</v>
      </c>
      <c r="J281" s="825"/>
      <c r="K281" s="929"/>
      <c r="L281" s="929"/>
      <c r="M281" s="929"/>
      <c r="N281" s="818"/>
      <c r="O281" s="818"/>
      <c r="P281" s="818"/>
      <c r="Q281" s="818"/>
      <c r="R281" s="815"/>
      <c r="S281" s="815"/>
      <c r="T281" s="815"/>
      <c r="U281" s="815"/>
      <c r="V281" s="815"/>
      <c r="W281" s="815"/>
      <c r="X281" s="815"/>
      <c r="Y281" s="815"/>
      <c r="Z281" s="815"/>
      <c r="AA281" s="815"/>
      <c r="AB281" s="815"/>
      <c r="AC281" s="198"/>
      <c r="AD281" s="198"/>
      <c r="AE281" s="198"/>
      <c r="AF281" s="198"/>
      <c r="AG281" s="198"/>
      <c r="AH281" s="198"/>
      <c r="AI281" s="198"/>
      <c r="AJ281" s="198"/>
      <c r="AK281" s="198"/>
      <c r="AL281" s="198"/>
      <c r="AM281" s="198"/>
      <c r="AN281" s="198"/>
      <c r="AO281" s="198"/>
      <c r="AP281" s="198"/>
      <c r="AQ281" s="198"/>
      <c r="AR281" s="198"/>
      <c r="AS281" s="198"/>
      <c r="AT281" s="198"/>
      <c r="AU281" s="198"/>
      <c r="AV281" s="198"/>
      <c r="AW281" s="198"/>
      <c r="AX281" s="198"/>
      <c r="AY281" s="198"/>
      <c r="AZ281" s="198"/>
      <c r="BA281" s="198"/>
      <c r="BB281" s="198"/>
      <c r="BC281" s="198"/>
      <c r="BD281" s="198"/>
      <c r="BE281" s="198"/>
      <c r="BF281" s="198"/>
      <c r="BG281" s="198"/>
      <c r="BH281" s="198"/>
      <c r="BI281" s="198"/>
      <c r="BJ281" s="198"/>
      <c r="BK281" s="198"/>
      <c r="BL281" s="198"/>
      <c r="BM281" s="198"/>
      <c r="BN281" s="198"/>
      <c r="BO281" s="198"/>
      <c r="BP281" s="198"/>
      <c r="BQ281" s="198"/>
      <c r="BR281" s="198"/>
      <c r="BS281" s="198"/>
      <c r="BT281" s="198"/>
      <c r="BU281" s="198"/>
      <c r="BV281" s="198"/>
      <c r="BW281" s="816"/>
      <c r="BX281" s="816"/>
      <c r="BY281" s="816"/>
      <c r="BZ281" s="816"/>
      <c r="CA281" s="816"/>
      <c r="CB281" s="816"/>
      <c r="CC281" s="816"/>
      <c r="CD281" s="816"/>
      <c r="CE281" s="816"/>
      <c r="CF281" s="816"/>
      <c r="CG281" s="816"/>
      <c r="CH281" s="816"/>
      <c r="CI281" s="816"/>
      <c r="CJ281" s="816"/>
      <c r="CK281" s="816"/>
      <c r="CL281" s="816"/>
    </row>
    <row r="282" spans="1:90" s="78" customFormat="1" ht="18.75" x14ac:dyDescent="0.2">
      <c r="A282" s="76"/>
      <c r="B282" s="76"/>
      <c r="C282" s="76"/>
      <c r="D282" s="845"/>
      <c r="E282" s="198"/>
      <c r="F282" s="459"/>
      <c r="G282" s="459"/>
      <c r="H282" s="119"/>
      <c r="I282" s="117"/>
      <c r="J282" s="825"/>
      <c r="K282" s="929"/>
      <c r="L282" s="929"/>
      <c r="M282" s="929"/>
      <c r="N282" s="818"/>
      <c r="O282" s="818"/>
      <c r="P282" s="818"/>
      <c r="Q282" s="818"/>
      <c r="R282" s="815"/>
      <c r="S282" s="815"/>
      <c r="T282" s="815"/>
      <c r="U282" s="815"/>
      <c r="V282" s="815"/>
      <c r="W282" s="815"/>
      <c r="X282" s="815"/>
      <c r="Y282" s="815"/>
      <c r="Z282" s="815"/>
      <c r="AA282" s="815"/>
      <c r="AB282" s="815"/>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c r="BV282" s="198"/>
      <c r="BW282" s="816"/>
      <c r="BX282" s="816"/>
      <c r="BY282" s="816"/>
      <c r="BZ282" s="816"/>
      <c r="CA282" s="816"/>
      <c r="CB282" s="816"/>
      <c r="CC282" s="816"/>
      <c r="CD282" s="816"/>
      <c r="CE282" s="816"/>
      <c r="CF282" s="816"/>
      <c r="CG282" s="816"/>
      <c r="CH282" s="816"/>
      <c r="CI282" s="816"/>
      <c r="CJ282" s="816"/>
      <c r="CK282" s="816"/>
      <c r="CL282" s="816"/>
    </row>
    <row r="283" spans="1:90" s="78" customFormat="1" ht="18.75" x14ac:dyDescent="0.2">
      <c r="A283" s="76"/>
      <c r="B283" s="76"/>
      <c r="C283" s="76"/>
      <c r="D283" s="846" t="s">
        <v>857</v>
      </c>
      <c r="E283" s="198"/>
      <c r="F283" s="459"/>
      <c r="G283" s="459"/>
      <c r="H283" s="119"/>
      <c r="I283" s="116"/>
      <c r="J283" s="790"/>
      <c r="K283" s="473"/>
      <c r="L283" s="428"/>
      <c r="M283" s="431"/>
      <c r="N283" s="815"/>
      <c r="O283" s="815"/>
      <c r="P283" s="815"/>
      <c r="Q283" s="815"/>
      <c r="R283" s="815"/>
      <c r="S283" s="815"/>
      <c r="T283" s="815"/>
      <c r="U283" s="815"/>
      <c r="V283" s="815"/>
      <c r="W283" s="815"/>
      <c r="X283" s="815"/>
      <c r="Y283" s="815"/>
      <c r="Z283" s="815"/>
      <c r="AA283" s="815"/>
      <c r="AB283" s="815"/>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8"/>
      <c r="BR283" s="198"/>
      <c r="BS283" s="198"/>
      <c r="BT283" s="198"/>
      <c r="BU283" s="198"/>
      <c r="BV283" s="198"/>
      <c r="BW283" s="816"/>
      <c r="BX283" s="816"/>
      <c r="BY283" s="816"/>
      <c r="BZ283" s="816"/>
      <c r="CA283" s="816"/>
      <c r="CB283" s="816"/>
      <c r="CC283" s="816"/>
      <c r="CD283" s="816"/>
      <c r="CE283" s="816"/>
      <c r="CF283" s="816"/>
      <c r="CG283" s="816"/>
      <c r="CH283" s="816"/>
      <c r="CI283" s="816"/>
      <c r="CJ283" s="816"/>
      <c r="CK283" s="816"/>
      <c r="CL283" s="816"/>
    </row>
    <row r="284" spans="1:90" s="78" customFormat="1" ht="18.75" x14ac:dyDescent="0.2">
      <c r="A284" s="76"/>
      <c r="B284" s="76"/>
      <c r="C284" s="76"/>
      <c r="D284" s="845"/>
      <c r="E284" s="198"/>
      <c r="F284" s="459"/>
      <c r="G284" s="459"/>
      <c r="H284" s="119"/>
      <c r="I284" s="116"/>
      <c r="J284" s="790"/>
      <c r="K284" s="473"/>
      <c r="L284" s="428"/>
      <c r="M284" s="431"/>
      <c r="N284" s="815"/>
      <c r="O284" s="815"/>
      <c r="P284" s="815"/>
      <c r="Q284" s="815"/>
      <c r="R284" s="815"/>
      <c r="S284" s="815"/>
      <c r="T284" s="815"/>
      <c r="U284" s="815"/>
      <c r="V284" s="815"/>
      <c r="W284" s="815"/>
      <c r="X284" s="815"/>
      <c r="Y284" s="815"/>
      <c r="Z284" s="815"/>
      <c r="AA284" s="815"/>
      <c r="AB284" s="815"/>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c r="BI284" s="198"/>
      <c r="BJ284" s="198"/>
      <c r="BK284" s="198"/>
      <c r="BL284" s="198"/>
      <c r="BM284" s="198"/>
      <c r="BN284" s="198"/>
      <c r="BO284" s="198"/>
      <c r="BP284" s="198"/>
      <c r="BQ284" s="198"/>
      <c r="BR284" s="198"/>
      <c r="BS284" s="198"/>
      <c r="BT284" s="198"/>
      <c r="BU284" s="198"/>
      <c r="BV284" s="198"/>
      <c r="BW284" s="816"/>
      <c r="BX284" s="816"/>
      <c r="BY284" s="816"/>
      <c r="BZ284" s="816"/>
      <c r="CA284" s="816"/>
      <c r="CB284" s="816"/>
      <c r="CC284" s="816"/>
      <c r="CD284" s="816"/>
      <c r="CE284" s="816"/>
      <c r="CF284" s="816"/>
      <c r="CG284" s="816"/>
      <c r="CH284" s="816"/>
      <c r="CI284" s="816"/>
      <c r="CJ284" s="816"/>
      <c r="CK284" s="816"/>
      <c r="CL284" s="816"/>
    </row>
    <row r="285" spans="1:90" s="78" customFormat="1" ht="21" x14ac:dyDescent="0.2">
      <c r="A285" s="76"/>
      <c r="B285" s="76"/>
      <c r="C285" s="76"/>
      <c r="D285" s="847" t="s">
        <v>856</v>
      </c>
      <c r="E285" s="198"/>
      <c r="F285" s="459"/>
      <c r="G285" s="459"/>
      <c r="H285" s="119"/>
      <c r="I285" s="119"/>
      <c r="J285" s="198"/>
      <c r="K285" s="473"/>
      <c r="L285" s="428"/>
      <c r="M285" s="431"/>
      <c r="N285" s="815"/>
      <c r="O285" s="815"/>
      <c r="P285" s="815"/>
      <c r="Q285" s="815"/>
      <c r="R285" s="815"/>
      <c r="S285" s="815"/>
      <c r="T285" s="815"/>
      <c r="U285" s="815"/>
      <c r="V285" s="815"/>
      <c r="W285" s="815"/>
      <c r="X285" s="815"/>
      <c r="Y285" s="815"/>
      <c r="Z285" s="815"/>
      <c r="AA285" s="815"/>
      <c r="AB285" s="815"/>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c r="BI285" s="198"/>
      <c r="BJ285" s="198"/>
      <c r="BK285" s="198"/>
      <c r="BL285" s="198"/>
      <c r="BM285" s="198"/>
      <c r="BN285" s="198"/>
      <c r="BO285" s="198"/>
      <c r="BP285" s="198"/>
      <c r="BQ285" s="198"/>
      <c r="BR285" s="198"/>
      <c r="BS285" s="198"/>
      <c r="BT285" s="198"/>
      <c r="BU285" s="198"/>
      <c r="BV285" s="198"/>
      <c r="BW285" s="816"/>
      <c r="BX285" s="816"/>
      <c r="BY285" s="816"/>
      <c r="BZ285" s="816"/>
      <c r="CA285" s="816"/>
      <c r="CB285" s="816"/>
      <c r="CC285" s="816"/>
      <c r="CD285" s="816"/>
      <c r="CE285" s="816"/>
      <c r="CF285" s="816"/>
      <c r="CG285" s="816"/>
      <c r="CH285" s="816"/>
      <c r="CI285" s="816"/>
      <c r="CJ285" s="816"/>
      <c r="CK285" s="816"/>
      <c r="CL285" s="816"/>
    </row>
    <row r="286" spans="1:90" s="78" customFormat="1" ht="18.75" x14ac:dyDescent="0.2">
      <c r="A286" s="76"/>
      <c r="B286" s="76"/>
      <c r="C286" s="76"/>
      <c r="D286" s="845"/>
      <c r="E286" s="198"/>
      <c r="F286" s="459"/>
      <c r="G286" s="459"/>
      <c r="H286" s="119"/>
      <c r="I286" s="119"/>
      <c r="J286" s="198"/>
      <c r="K286" s="473"/>
      <c r="L286" s="428"/>
      <c r="M286" s="431"/>
      <c r="N286" s="815"/>
      <c r="O286" s="815"/>
      <c r="P286" s="815"/>
      <c r="Q286" s="815"/>
      <c r="R286" s="815"/>
      <c r="S286" s="815"/>
      <c r="T286" s="815"/>
      <c r="U286" s="815"/>
      <c r="V286" s="815"/>
      <c r="W286" s="815"/>
      <c r="X286" s="815"/>
      <c r="Y286" s="815"/>
      <c r="Z286" s="815"/>
      <c r="AA286" s="815"/>
      <c r="AB286" s="815"/>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198"/>
      <c r="BU286" s="198"/>
      <c r="BV286" s="198"/>
      <c r="BW286" s="816"/>
      <c r="BX286" s="816"/>
      <c r="BY286" s="816"/>
      <c r="BZ286" s="816"/>
      <c r="CA286" s="816"/>
      <c r="CB286" s="816"/>
      <c r="CC286" s="816"/>
      <c r="CD286" s="816"/>
      <c r="CE286" s="816"/>
      <c r="CF286" s="816"/>
      <c r="CG286" s="816"/>
      <c r="CH286" s="816"/>
      <c r="CI286" s="816"/>
      <c r="CJ286" s="816"/>
      <c r="CK286" s="816"/>
      <c r="CL286" s="816"/>
    </row>
    <row r="287" spans="1:90" x14ac:dyDescent="0.25">
      <c r="A287" s="11"/>
      <c r="B287" s="11"/>
      <c r="C287" s="11"/>
      <c r="D287" s="781"/>
      <c r="E287" s="200"/>
      <c r="F287" s="458"/>
      <c r="G287" s="458"/>
      <c r="H287" s="13"/>
      <c r="I287" s="13"/>
    </row>
    <row r="288" spans="1:90" x14ac:dyDescent="0.25">
      <c r="A288" s="11"/>
      <c r="B288" s="11"/>
      <c r="C288" s="11"/>
      <c r="D288" s="781"/>
      <c r="E288" s="200"/>
      <c r="F288" s="458"/>
      <c r="G288" s="458"/>
      <c r="H288" s="13"/>
      <c r="I288" s="13"/>
    </row>
    <row r="289" spans="1:9" x14ac:dyDescent="0.25">
      <c r="A289" s="11"/>
      <c r="B289" s="11"/>
      <c r="C289" s="11"/>
      <c r="D289" s="781"/>
      <c r="E289" s="200"/>
      <c r="F289" s="458"/>
      <c r="G289" s="458"/>
      <c r="H289" s="13"/>
      <c r="I289" s="13"/>
    </row>
    <row r="290" spans="1:9" x14ac:dyDescent="0.25">
      <c r="A290" s="11"/>
      <c r="B290" s="11"/>
      <c r="C290" s="11"/>
      <c r="D290" s="781"/>
      <c r="E290" s="200"/>
      <c r="F290" s="458"/>
      <c r="G290" s="458"/>
      <c r="H290" s="13"/>
      <c r="I290" s="13"/>
    </row>
    <row r="291" spans="1:9" x14ac:dyDescent="0.25">
      <c r="A291" s="11"/>
      <c r="B291" s="11"/>
      <c r="C291" s="11"/>
      <c r="D291" s="781"/>
      <c r="E291" s="200"/>
      <c r="F291" s="458"/>
      <c r="G291" s="458"/>
      <c r="H291" s="13"/>
      <c r="I291" s="13"/>
    </row>
    <row r="292" spans="1:9" x14ac:dyDescent="0.25">
      <c r="A292" s="11"/>
      <c r="B292" s="11"/>
      <c r="C292" s="11"/>
      <c r="D292" s="781"/>
      <c r="E292" s="200"/>
      <c r="F292" s="458"/>
      <c r="G292" s="458"/>
      <c r="H292" s="13"/>
      <c r="I292" s="13"/>
    </row>
    <row r="293" spans="1:9" x14ac:dyDescent="0.25">
      <c r="A293" s="11"/>
      <c r="B293" s="11"/>
      <c r="C293" s="11"/>
      <c r="D293" s="781"/>
      <c r="E293" s="200"/>
      <c r="F293" s="458"/>
      <c r="G293" s="458"/>
      <c r="H293" s="13"/>
      <c r="I293" s="13"/>
    </row>
    <row r="294" spans="1:9" x14ac:dyDescent="0.25">
      <c r="A294" s="11"/>
      <c r="B294" s="11"/>
      <c r="C294" s="11"/>
      <c r="D294" s="781"/>
      <c r="E294" s="200"/>
      <c r="F294" s="458"/>
      <c r="G294" s="458"/>
      <c r="H294" s="13"/>
      <c r="I294" s="13"/>
    </row>
    <row r="295" spans="1:9" x14ac:dyDescent="0.25">
      <c r="A295" s="11"/>
      <c r="B295" s="11"/>
      <c r="C295" s="11"/>
      <c r="D295" s="781"/>
      <c r="E295" s="200"/>
      <c r="F295" s="458"/>
      <c r="G295" s="458"/>
      <c r="H295" s="13"/>
      <c r="I295" s="13"/>
    </row>
    <row r="296" spans="1:9" x14ac:dyDescent="0.25">
      <c r="A296" s="11"/>
      <c r="B296" s="11"/>
      <c r="C296" s="11"/>
      <c r="D296" s="781"/>
      <c r="E296" s="200"/>
      <c r="F296" s="458"/>
      <c r="G296" s="458"/>
      <c r="H296" s="13"/>
      <c r="I296" s="13"/>
    </row>
    <row r="297" spans="1:9" x14ac:dyDescent="0.25">
      <c r="A297" s="11"/>
      <c r="B297" s="11"/>
      <c r="C297" s="11"/>
      <c r="D297" s="781"/>
      <c r="E297" s="200"/>
      <c r="F297" s="458"/>
      <c r="G297" s="458"/>
      <c r="H297" s="13"/>
      <c r="I297" s="13"/>
    </row>
    <row r="298" spans="1:9" x14ac:dyDescent="0.25">
      <c r="A298" s="11"/>
      <c r="B298" s="11"/>
      <c r="C298" s="11"/>
      <c r="D298" s="781"/>
      <c r="E298" s="200"/>
      <c r="F298" s="458"/>
      <c r="G298" s="458"/>
      <c r="H298" s="13"/>
      <c r="I298" s="13"/>
    </row>
    <row r="299" spans="1:9" x14ac:dyDescent="0.25">
      <c r="A299" s="11"/>
      <c r="B299" s="11"/>
      <c r="C299" s="11"/>
      <c r="D299" s="781"/>
      <c r="E299" s="200"/>
      <c r="F299" s="458"/>
      <c r="G299" s="458"/>
      <c r="H299" s="13"/>
      <c r="I299" s="13"/>
    </row>
    <row r="300" spans="1:9" x14ac:dyDescent="0.25">
      <c r="A300" s="11"/>
      <c r="B300" s="11"/>
      <c r="C300" s="11"/>
      <c r="D300" s="781"/>
      <c r="E300" s="200"/>
      <c r="F300" s="458"/>
      <c r="G300" s="458"/>
      <c r="H300" s="13"/>
      <c r="I300" s="13"/>
    </row>
    <row r="301" spans="1:9" x14ac:dyDescent="0.25">
      <c r="A301" s="11"/>
      <c r="B301" s="11"/>
      <c r="C301" s="11"/>
      <c r="D301" s="781"/>
      <c r="E301" s="200"/>
      <c r="F301" s="458"/>
      <c r="G301" s="458"/>
      <c r="H301" s="13"/>
      <c r="I301" s="13"/>
    </row>
    <row r="302" spans="1:9" x14ac:dyDescent="0.25">
      <c r="A302" s="11"/>
      <c r="B302" s="11"/>
      <c r="C302" s="11"/>
      <c r="D302" s="781"/>
      <c r="E302" s="200"/>
      <c r="F302" s="458"/>
      <c r="G302" s="458"/>
      <c r="H302" s="13"/>
      <c r="I302" s="13"/>
    </row>
    <row r="303" spans="1:9" x14ac:dyDescent="0.25">
      <c r="A303" s="11"/>
      <c r="B303" s="11"/>
      <c r="C303" s="11"/>
      <c r="D303" s="781"/>
      <c r="E303" s="200"/>
      <c r="F303" s="458"/>
      <c r="G303" s="458"/>
      <c r="H303" s="13"/>
      <c r="I303" s="13"/>
    </row>
    <row r="304" spans="1:9" x14ac:dyDescent="0.25">
      <c r="A304" s="11"/>
      <c r="B304" s="11"/>
      <c r="C304" s="11"/>
      <c r="D304" s="781"/>
      <c r="E304" s="200"/>
      <c r="F304" s="458"/>
      <c r="G304" s="458"/>
      <c r="H304" s="13"/>
      <c r="I304" s="13"/>
    </row>
    <row r="305" spans="1:9" x14ac:dyDescent="0.25">
      <c r="A305" s="11"/>
      <c r="B305" s="11"/>
      <c r="C305" s="11"/>
      <c r="D305" s="781"/>
      <c r="E305" s="200"/>
      <c r="F305" s="458"/>
      <c r="G305" s="458"/>
      <c r="H305" s="13"/>
      <c r="I305" s="13"/>
    </row>
    <row r="306" spans="1:9" x14ac:dyDescent="0.25">
      <c r="A306" s="11"/>
      <c r="B306" s="11"/>
      <c r="C306" s="11"/>
      <c r="D306" s="781"/>
      <c r="E306" s="200"/>
      <c r="F306" s="458"/>
      <c r="G306" s="458"/>
      <c r="H306" s="13"/>
      <c r="I306" s="13"/>
    </row>
    <row r="307" spans="1:9" x14ac:dyDescent="0.25">
      <c r="A307" s="11"/>
      <c r="B307" s="11"/>
      <c r="C307" s="11"/>
      <c r="D307" s="781"/>
      <c r="E307" s="200"/>
      <c r="F307" s="458"/>
      <c r="G307" s="458"/>
      <c r="H307" s="13"/>
      <c r="I307" s="13"/>
    </row>
    <row r="308" spans="1:9" x14ac:dyDescent="0.25">
      <c r="A308" s="11"/>
      <c r="B308" s="11"/>
      <c r="C308" s="11"/>
      <c r="D308" s="781"/>
      <c r="E308" s="200"/>
      <c r="F308" s="458"/>
      <c r="G308" s="458"/>
      <c r="H308" s="13"/>
      <c r="I308" s="13"/>
    </row>
    <row r="309" spans="1:9" x14ac:dyDescent="0.25">
      <c r="A309" s="11"/>
      <c r="B309" s="11"/>
      <c r="C309" s="11"/>
      <c r="D309" s="781"/>
      <c r="E309" s="200"/>
      <c r="F309" s="458"/>
      <c r="G309" s="458"/>
      <c r="H309" s="13"/>
      <c r="I309" s="13"/>
    </row>
    <row r="310" spans="1:9" x14ac:dyDescent="0.25">
      <c r="A310" s="11"/>
      <c r="B310" s="11"/>
      <c r="C310" s="11"/>
      <c r="D310" s="781"/>
      <c r="E310" s="200"/>
      <c r="F310" s="458"/>
      <c r="G310" s="458"/>
      <c r="H310" s="13"/>
      <c r="I310" s="13"/>
    </row>
    <row r="311" spans="1:9" x14ac:dyDescent="0.25">
      <c r="A311" s="11"/>
      <c r="B311" s="11"/>
      <c r="C311" s="11"/>
      <c r="D311" s="781"/>
      <c r="E311" s="200"/>
      <c r="F311" s="458"/>
      <c r="G311" s="458"/>
      <c r="H311" s="13"/>
      <c r="I311" s="13"/>
    </row>
    <row r="312" spans="1:9" x14ac:dyDescent="0.25">
      <c r="A312" s="11"/>
      <c r="B312" s="11"/>
      <c r="C312" s="11"/>
      <c r="D312" s="781"/>
      <c r="E312" s="200"/>
      <c r="F312" s="458"/>
      <c r="G312" s="458"/>
      <c r="H312" s="13"/>
      <c r="I312" s="13"/>
    </row>
    <row r="313" spans="1:9" x14ac:dyDescent="0.25">
      <c r="A313" s="11"/>
      <c r="B313" s="11"/>
      <c r="C313" s="11"/>
      <c r="D313" s="781"/>
      <c r="E313" s="200"/>
      <c r="F313" s="458"/>
      <c r="G313" s="458"/>
      <c r="H313" s="13"/>
      <c r="I313" s="13"/>
    </row>
    <row r="314" spans="1:9" x14ac:dyDescent="0.25">
      <c r="A314" s="11"/>
      <c r="B314" s="11"/>
      <c r="C314" s="11"/>
      <c r="D314" s="781"/>
      <c r="E314" s="200"/>
      <c r="F314" s="458"/>
      <c r="G314" s="458"/>
      <c r="H314" s="13"/>
      <c r="I314" s="13"/>
    </row>
    <row r="315" spans="1:9" x14ac:dyDescent="0.25">
      <c r="A315" s="11"/>
      <c r="B315" s="11"/>
      <c r="C315" s="11"/>
      <c r="D315" s="781"/>
      <c r="E315" s="200"/>
      <c r="F315" s="458"/>
      <c r="G315" s="458"/>
      <c r="H315" s="13"/>
      <c r="I315" s="13"/>
    </row>
    <row r="316" spans="1:9" x14ac:dyDescent="0.25">
      <c r="A316" s="11"/>
      <c r="B316" s="11"/>
      <c r="C316" s="11"/>
      <c r="D316" s="781"/>
      <c r="E316" s="200"/>
      <c r="F316" s="458"/>
      <c r="G316" s="458"/>
      <c r="H316" s="13"/>
      <c r="I316" s="13"/>
    </row>
    <row r="317" spans="1:9" x14ac:dyDescent="0.25">
      <c r="A317" s="11"/>
      <c r="B317" s="11"/>
      <c r="C317" s="11"/>
      <c r="D317" s="781"/>
      <c r="E317" s="200"/>
      <c r="F317" s="458"/>
      <c r="G317" s="458"/>
      <c r="H317" s="13"/>
      <c r="I317" s="13"/>
    </row>
    <row r="318" spans="1:9" x14ac:dyDescent="0.25">
      <c r="A318" s="11"/>
      <c r="B318" s="11"/>
      <c r="C318" s="11"/>
      <c r="D318" s="781"/>
      <c r="E318" s="200"/>
      <c r="F318" s="458"/>
      <c r="G318" s="458"/>
      <c r="H318" s="13"/>
      <c r="I318" s="13"/>
    </row>
    <row r="319" spans="1:9" x14ac:dyDescent="0.25">
      <c r="A319" s="11"/>
      <c r="B319" s="11"/>
      <c r="C319" s="11"/>
      <c r="D319" s="781"/>
      <c r="E319" s="200"/>
      <c r="F319" s="458"/>
      <c r="G319" s="458"/>
      <c r="H319" s="13"/>
      <c r="I319" s="13"/>
    </row>
    <row r="320" spans="1:9" x14ac:dyDescent="0.25">
      <c r="A320" s="11"/>
      <c r="B320" s="11"/>
      <c r="C320" s="11"/>
      <c r="D320" s="781"/>
      <c r="E320" s="200"/>
      <c r="F320" s="458"/>
      <c r="G320" s="458"/>
      <c r="H320" s="13"/>
      <c r="I320" s="13"/>
    </row>
    <row r="321" spans="1:9" x14ac:dyDescent="0.25">
      <c r="A321" s="11"/>
      <c r="B321" s="11"/>
      <c r="C321" s="11"/>
      <c r="D321" s="781"/>
      <c r="E321" s="200"/>
      <c r="F321" s="458"/>
      <c r="G321" s="458"/>
      <c r="H321" s="13"/>
      <c r="I321" s="13"/>
    </row>
    <row r="322" spans="1:9" x14ac:dyDescent="0.25">
      <c r="A322" s="11"/>
      <c r="B322" s="11"/>
      <c r="C322" s="11"/>
      <c r="D322" s="781"/>
      <c r="E322" s="200"/>
      <c r="F322" s="458"/>
      <c r="G322" s="458"/>
      <c r="H322" s="13"/>
      <c r="I322" s="13"/>
    </row>
    <row r="323" spans="1:9" x14ac:dyDescent="0.25">
      <c r="A323" s="11"/>
      <c r="B323" s="11"/>
      <c r="C323" s="11"/>
      <c r="D323" s="781"/>
      <c r="E323" s="200"/>
      <c r="F323" s="458"/>
      <c r="G323" s="458"/>
      <c r="H323" s="13"/>
      <c r="I323" s="13"/>
    </row>
    <row r="324" spans="1:9" x14ac:dyDescent="0.25">
      <c r="A324" s="11"/>
      <c r="B324" s="11"/>
      <c r="C324" s="11"/>
      <c r="D324" s="781"/>
      <c r="E324" s="200"/>
      <c r="F324" s="458"/>
      <c r="G324" s="458"/>
      <c r="H324" s="13"/>
      <c r="I324" s="13"/>
    </row>
    <row r="325" spans="1:9" x14ac:dyDescent="0.25">
      <c r="A325" s="11"/>
      <c r="B325" s="11"/>
      <c r="C325" s="11"/>
      <c r="D325" s="781"/>
      <c r="E325" s="200"/>
      <c r="F325" s="458"/>
      <c r="G325" s="458"/>
      <c r="H325" s="13"/>
      <c r="I325" s="13"/>
    </row>
    <row r="326" spans="1:9" x14ac:dyDescent="0.25">
      <c r="A326" s="11"/>
      <c r="B326" s="11"/>
      <c r="C326" s="11"/>
      <c r="D326" s="781"/>
      <c r="E326" s="200"/>
      <c r="F326" s="458"/>
      <c r="G326" s="458"/>
      <c r="H326" s="13"/>
      <c r="I326" s="13"/>
    </row>
    <row r="327" spans="1:9" x14ac:dyDescent="0.25">
      <c r="A327" s="11"/>
      <c r="B327" s="11"/>
      <c r="C327" s="11"/>
      <c r="D327" s="781"/>
      <c r="E327" s="200"/>
      <c r="F327" s="458"/>
      <c r="G327" s="458"/>
      <c r="H327" s="13"/>
      <c r="I327" s="13"/>
    </row>
  </sheetData>
  <sheetProtection password="8657" sheet="1" objects="1" scenarios="1" formatCells="0" formatColumns="0" formatRows="0" insertColumns="0" insertRows="0"/>
  <mergeCells count="114">
    <mergeCell ref="K282:M282"/>
    <mergeCell ref="B247:B254"/>
    <mergeCell ref="C247:C254"/>
    <mergeCell ref="B255:B272"/>
    <mergeCell ref="C255:C272"/>
    <mergeCell ref="D279:E279"/>
    <mergeCell ref="D280:E280"/>
    <mergeCell ref="D274:E274"/>
    <mergeCell ref="D232:E232"/>
    <mergeCell ref="D233:E233"/>
    <mergeCell ref="D234:E234"/>
    <mergeCell ref="D235:E235"/>
    <mergeCell ref="D236:E236"/>
    <mergeCell ref="D237:E237"/>
    <mergeCell ref="K281:M281"/>
    <mergeCell ref="D221:E221"/>
    <mergeCell ref="D222:E222"/>
    <mergeCell ref="D224:E224"/>
    <mergeCell ref="D225:E225"/>
    <mergeCell ref="D238:E238"/>
    <mergeCell ref="D239:E239"/>
    <mergeCell ref="D240:E240"/>
    <mergeCell ref="D246:E246"/>
    <mergeCell ref="D273:E273"/>
    <mergeCell ref="D213:E213"/>
    <mergeCell ref="D214:E214"/>
    <mergeCell ref="D215:E215"/>
    <mergeCell ref="D216:E216"/>
    <mergeCell ref="D217:E217"/>
    <mergeCell ref="D218:E218"/>
    <mergeCell ref="B213:B222"/>
    <mergeCell ref="B205:B211"/>
    <mergeCell ref="B224:B240"/>
    <mergeCell ref="D205:E205"/>
    <mergeCell ref="D206:E206"/>
    <mergeCell ref="D207:E207"/>
    <mergeCell ref="D208:E208"/>
    <mergeCell ref="D209:E209"/>
    <mergeCell ref="D210:E210"/>
    <mergeCell ref="D211:E211"/>
    <mergeCell ref="D226:E226"/>
    <mergeCell ref="D227:E227"/>
    <mergeCell ref="D228:E228"/>
    <mergeCell ref="D229:E229"/>
    <mergeCell ref="D230:E230"/>
    <mergeCell ref="D231:E231"/>
    <mergeCell ref="D219:E219"/>
    <mergeCell ref="D220:E220"/>
    <mergeCell ref="D174:E174"/>
    <mergeCell ref="D162:E162"/>
    <mergeCell ref="D163:E163"/>
    <mergeCell ref="D204:E204"/>
    <mergeCell ref="B175:B179"/>
    <mergeCell ref="C175:C179"/>
    <mergeCell ref="B180:B200"/>
    <mergeCell ref="C180:C200"/>
    <mergeCell ref="D164:E164"/>
    <mergeCell ref="D165:E165"/>
    <mergeCell ref="D166:E166"/>
    <mergeCell ref="D167:E167"/>
    <mergeCell ref="D168:E168"/>
    <mergeCell ref="D169:E169"/>
    <mergeCell ref="D203:E203"/>
    <mergeCell ref="D201:E201"/>
    <mergeCell ref="D202:E202"/>
    <mergeCell ref="B99:B111"/>
    <mergeCell ref="C99:C111"/>
    <mergeCell ref="D120:E120"/>
    <mergeCell ref="D98:E98"/>
    <mergeCell ref="D112:E112"/>
    <mergeCell ref="D113:E113"/>
    <mergeCell ref="D146:E146"/>
    <mergeCell ref="D147:E147"/>
    <mergeCell ref="B148:B161"/>
    <mergeCell ref="C148:C161"/>
    <mergeCell ref="D140:E140"/>
    <mergeCell ref="D141:E141"/>
    <mergeCell ref="B121:B125"/>
    <mergeCell ref="C121:C125"/>
    <mergeCell ref="B126:B139"/>
    <mergeCell ref="C126:C139"/>
    <mergeCell ref="C68:C81"/>
    <mergeCell ref="D83:E83"/>
    <mergeCell ref="C36:C48"/>
    <mergeCell ref="B36:B48"/>
    <mergeCell ref="D49:E49"/>
    <mergeCell ref="D50:E50"/>
    <mergeCell ref="D51:E51"/>
    <mergeCell ref="B52:B60"/>
    <mergeCell ref="D66:E66"/>
    <mergeCell ref="D6:E6"/>
    <mergeCell ref="B245:C245"/>
    <mergeCell ref="B278:C278"/>
    <mergeCell ref="D86:E86"/>
    <mergeCell ref="D87:E87"/>
    <mergeCell ref="D88:E88"/>
    <mergeCell ref="D92:E92"/>
    <mergeCell ref="D67:E67"/>
    <mergeCell ref="D114:E114"/>
    <mergeCell ref="D97:E97"/>
    <mergeCell ref="D91:E91"/>
    <mergeCell ref="D28:E28"/>
    <mergeCell ref="D29:E29"/>
    <mergeCell ref="D34:E34"/>
    <mergeCell ref="D35:E35"/>
    <mergeCell ref="D7:E7"/>
    <mergeCell ref="C8:C24"/>
    <mergeCell ref="D84:E84"/>
    <mergeCell ref="D85:E85"/>
    <mergeCell ref="B8:B24"/>
    <mergeCell ref="D25:E25"/>
    <mergeCell ref="D26:E26"/>
    <mergeCell ref="D27:E27"/>
    <mergeCell ref="B68:B81"/>
  </mergeCells>
  <dataValidations count="46">
    <dataValidation type="list" allowBlank="1" showErrorMessage="1" sqref="D273:E273">
      <formula1>_32HEA008</formula1>
    </dataValidation>
    <dataValidation type="list" allowBlank="1" showErrorMessage="1" sqref="D274:E274">
      <formula1>_33HEA008</formula1>
    </dataValidation>
    <dataValidation type="list" allowBlank="1" showErrorMessage="1" sqref="D280:E280">
      <formula1>_07LE009</formula1>
    </dataValidation>
    <dataValidation type="decimal" operator="greaterThan" allowBlank="1" showErrorMessage="1" error="Value must be in number format; Please enter a value greater than 0" sqref="D214:D222 D225:D240 D206:D211 E206:E212 E214:E223 E225:E241 D89:E91 D115:E115">
      <formula1>0</formula1>
    </dataValidation>
    <dataValidation type="list" allowBlank="1" showErrorMessage="1" sqref="D203:E203">
      <formula1>_10TRA007</formula1>
    </dataValidation>
    <dataValidation type="list" allowBlank="1" showErrorMessage="1" sqref="D204:E204">
      <formula1>_11TRA007</formula1>
    </dataValidation>
    <dataValidation type="list" allowBlank="1" showErrorMessage="1" sqref="D201:E201">
      <formula1>_08TRA007</formula1>
    </dataValidation>
    <dataValidation type="list" allowBlank="1" showErrorMessage="1" sqref="D202:E202">
      <formula1>_09TRA007</formula1>
    </dataValidation>
    <dataValidation operator="greaterThan" allowBlank="1" showErrorMessage="1" error="Value must be in number format; Please enter a value greater than 0" sqref="D212 D223 D241"/>
    <dataValidation allowBlank="1" showErrorMessage="1" sqref="D175:D179 D52:E52 D36"/>
    <dataValidation type="list" allowBlank="1" showErrorMessage="1" sqref="D162:E162">
      <formula1>_18MAT006</formula1>
    </dataValidation>
    <dataValidation type="list" allowBlank="1" showErrorMessage="1" sqref="D163:E163">
      <formula1>_19MAT006</formula1>
    </dataValidation>
    <dataValidation type="list" allowBlank="1" showErrorMessage="1" sqref="D164:E164">
      <formula1>_20MAT006</formula1>
    </dataValidation>
    <dataValidation type="list" allowBlank="1" showErrorMessage="1" sqref="D165:E165">
      <formula1>_21MAT006</formula1>
    </dataValidation>
    <dataValidation type="list" allowBlank="1" showErrorMessage="1" sqref="D166:E166">
      <formula1>_22MAT006</formula1>
    </dataValidation>
    <dataValidation type="list" allowBlank="1" showErrorMessage="1" sqref="D167:E167">
      <formula1>_23MAT006</formula1>
    </dataValidation>
    <dataValidation type="list" allowBlank="1" showErrorMessage="1" sqref="D168:E168">
      <formula1>_24MAT006</formula1>
    </dataValidation>
    <dataValidation type="list" allowBlank="1" showErrorMessage="1" sqref="D169:E169">
      <formula1>_25MAT006</formula1>
    </dataValidation>
    <dataValidation type="list" allowBlank="1" showErrorMessage="1" sqref="D140:E140">
      <formula1>_27POL005</formula1>
    </dataValidation>
    <dataValidation type="list" allowBlank="1" showErrorMessage="1" sqref="D141:E141">
      <formula1>_28POL005</formula1>
    </dataValidation>
    <dataValidation type="list" allowBlank="1" showErrorMessage="1" sqref="D147:E147">
      <formula1>_16MAT006</formula1>
    </dataValidation>
    <dataValidation type="list" allowBlank="1" showErrorMessage="1" sqref="D112:E112">
      <formula1>_28WAT004</formula1>
    </dataValidation>
    <dataValidation type="list" allowBlank="1" showErrorMessage="1" sqref="D113:E113">
      <formula1>_29WAT004</formula1>
    </dataValidation>
    <dataValidation type="list" allowBlank="1" showErrorMessage="1" sqref="D114:E114">
      <formula1>_30WAT004</formula1>
    </dataValidation>
    <dataValidation type="list" allowBlank="1" showErrorMessage="1" sqref="D98:E98">
      <formula1>_26WAT004</formula1>
    </dataValidation>
    <dataValidation type="list" allowBlank="1" showErrorMessage="1" sqref="D82">
      <formula1>_04WAS003</formula1>
    </dataValidation>
    <dataValidation type="list" allowBlank="1" showErrorMessage="1" sqref="D83:E83">
      <formula1>_05WAS003</formula1>
    </dataValidation>
    <dataValidation type="list" allowBlank="1" showErrorMessage="1" sqref="D84:E84">
      <formula1>_06WAS003</formula1>
    </dataValidation>
    <dataValidation type="list" allowBlank="1" showErrorMessage="1" sqref="D85:E85">
      <formula1>_07WAS003</formula1>
    </dataValidation>
    <dataValidation type="list" allowBlank="1" showErrorMessage="1" sqref="D86:E86">
      <formula1>_08WAS003</formula1>
    </dataValidation>
    <dataValidation type="list" allowBlank="1" showErrorMessage="1" sqref="D87:E87">
      <formula1>_09WAS003</formula1>
    </dataValidation>
    <dataValidation type="list" allowBlank="1" showErrorMessage="1" sqref="D88:E88">
      <formula1>_10WAS003</formula1>
    </dataValidation>
    <dataValidation type="list" allowBlank="1" showErrorMessage="1" sqref="D92:E92">
      <formula1>_13WAS003</formula1>
    </dataValidation>
    <dataValidation type="decimal" operator="greaterThan" allowBlank="1" showErrorMessage="1" error="Value must be in number format; Please enter a value greater than 5" sqref="E53:E61 D53:D60">
      <formula1>5</formula1>
    </dataValidation>
    <dataValidation type="list" allowBlank="1" showErrorMessage="1" sqref="D67:E67">
      <formula1>_02WAS003</formula1>
    </dataValidation>
    <dataValidation type="list" allowBlank="1" showErrorMessage="1" sqref="D49:E49">
      <formula1>_66ENE002</formula1>
    </dataValidation>
    <dataValidation type="list" allowBlank="1" showErrorMessage="1" sqref="D50:E50">
      <formula1>_67ENE002</formula1>
    </dataValidation>
    <dataValidation type="list" allowBlank="1" showErrorMessage="1" sqref="D51:E51">
      <formula1>_68ENE002</formula1>
    </dataValidation>
    <dataValidation operator="greaterThan" allowBlank="1" showErrorMessage="1" error="Value must be in number format; Please enter a value greater than 5" sqref="D61"/>
    <dataValidation type="list" allowBlank="1" showErrorMessage="1" sqref="D25:E25">
      <formula1>_17MAN001</formula1>
    </dataValidation>
    <dataValidation type="list" allowBlank="1" showErrorMessage="1" sqref="D26:E26">
      <formula1>_18MAN001</formula1>
    </dataValidation>
    <dataValidation type="list" allowBlank="1" showErrorMessage="1" sqref="D27:E27">
      <formula1>_19MAN001</formula1>
    </dataValidation>
    <dataValidation type="list" allowBlank="1" showErrorMessage="1" sqref="D35:E35">
      <formula1>_64ENE002</formula1>
    </dataValidation>
    <dataValidation type="list" allowBlank="1" showErrorMessage="1" sqref="D28:E28">
      <formula1>_20MAN001</formula1>
    </dataValidation>
    <dataValidation type="list" allowBlank="1" showErrorMessage="1" sqref="D29:E29">
      <formula1>_21MAN001</formula1>
    </dataValidation>
    <dataValidation type="list" allowBlank="1" showErrorMessage="1" sqref="D7:E7">
      <formula1>_15MAN001</formula1>
    </dataValidation>
  </dataValidations>
  <hyperlinks>
    <hyperlink ref="E73" location="'Teil 3 Anhang Büro'!C33" display="Anhang"/>
    <hyperlink ref="E104" location="'Teil 3 Anhang Büro'!C64" display="Anhang"/>
    <hyperlink ref="E132" location="'Teil 3 Anhang Büro'!C86" display="Anhang"/>
    <hyperlink ref="E189" location="'Teil 3 Anhang Büro'!C122" display="Anhang"/>
    <hyperlink ref="E264" location="'Teil 3 Anhang Büro'!C146" display="Anhang"/>
    <hyperlink ref="D285" location="'Teil 3 Gebäudenutzer'!A4" display="Zurück zum Seitenanfang"/>
    <hyperlink ref="E41" location="'Teil 3 Anhang Büro'!C8" display="Anhang"/>
    <hyperlink ref="E153" location="'Teil 3 Anhang Büro'!C102" display="Anhang"/>
  </hyperlinks>
  <pageMargins left="0.7" right="0.7" top="0.75" bottom="0.75" header="0.3" footer="0.3"/>
  <pageSetup paperSize="9" orientation="portrait" r:id="rId1"/>
  <ignoredErrors>
    <ignoredError sqref="I41 I92 I73 I104 I132 I153 I189 I26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locked="0" defaultSize="0" autoFill="0" autoLine="0" autoPict="0">
                <anchor moveWithCells="1">
                  <from>
                    <xdr:col>4</xdr:col>
                    <xdr:colOff>0</xdr:colOff>
                    <xdr:row>7</xdr:row>
                    <xdr:rowOff>0</xdr:rowOff>
                  </from>
                  <to>
                    <xdr:col>5</xdr:col>
                    <xdr:colOff>0</xdr:colOff>
                    <xdr:row>7</xdr:row>
                    <xdr:rowOff>647700</xdr:rowOff>
                  </to>
                </anchor>
              </controlPr>
            </control>
          </mc:Choice>
        </mc:AlternateContent>
        <mc:AlternateContent xmlns:mc="http://schemas.openxmlformats.org/markup-compatibility/2006">
          <mc:Choice Requires="x14">
            <control shapeId="5129" r:id="rId5" name="Check Box 9">
              <controlPr defaultSize="0" autoFill="0" autoLine="0" autoPict="0">
                <anchor moveWithCells="1">
                  <from>
                    <xdr:col>4</xdr:col>
                    <xdr:colOff>0</xdr:colOff>
                    <xdr:row>14</xdr:row>
                    <xdr:rowOff>9525</xdr:rowOff>
                  </from>
                  <to>
                    <xdr:col>4</xdr:col>
                    <xdr:colOff>552450</xdr:colOff>
                    <xdr:row>15</xdr:row>
                    <xdr:rowOff>9525</xdr:rowOff>
                  </to>
                </anchor>
              </controlPr>
            </control>
          </mc:Choice>
        </mc:AlternateContent>
        <mc:AlternateContent xmlns:mc="http://schemas.openxmlformats.org/markup-compatibility/2006">
          <mc:Choice Requires="x14">
            <control shapeId="5130" r:id="rId6" name="Check Box 10">
              <controlPr defaultSize="0" autoFill="0" autoLine="0" autoPict="0">
                <anchor moveWithCells="1">
                  <from>
                    <xdr:col>4</xdr:col>
                    <xdr:colOff>0</xdr:colOff>
                    <xdr:row>15</xdr:row>
                    <xdr:rowOff>0</xdr:rowOff>
                  </from>
                  <to>
                    <xdr:col>5</xdr:col>
                    <xdr:colOff>19050</xdr:colOff>
                    <xdr:row>16</xdr:row>
                    <xdr:rowOff>142875</xdr:rowOff>
                  </to>
                </anchor>
              </controlPr>
            </control>
          </mc:Choice>
        </mc:AlternateContent>
        <mc:AlternateContent xmlns:mc="http://schemas.openxmlformats.org/markup-compatibility/2006">
          <mc:Choice Requires="x14">
            <control shapeId="5131" r:id="rId7" name="Check Box 11">
              <controlPr defaultSize="0" autoFill="0" autoLine="0" autoPict="0">
                <anchor moveWithCells="1">
                  <from>
                    <xdr:col>4</xdr:col>
                    <xdr:colOff>0</xdr:colOff>
                    <xdr:row>16</xdr:row>
                    <xdr:rowOff>0</xdr:rowOff>
                  </from>
                  <to>
                    <xdr:col>5</xdr:col>
                    <xdr:colOff>0</xdr:colOff>
                    <xdr:row>17</xdr:row>
                    <xdr:rowOff>161925</xdr:rowOff>
                  </to>
                </anchor>
              </controlPr>
            </control>
          </mc:Choice>
        </mc:AlternateContent>
        <mc:AlternateContent xmlns:mc="http://schemas.openxmlformats.org/markup-compatibility/2006">
          <mc:Choice Requires="x14">
            <control shapeId="5132" r:id="rId8" name="Check Box 12">
              <controlPr defaultSize="0" autoFill="0" autoLine="0" autoPict="0">
                <anchor moveWithCells="1">
                  <from>
                    <xdr:col>4</xdr:col>
                    <xdr:colOff>0</xdr:colOff>
                    <xdr:row>17</xdr:row>
                    <xdr:rowOff>19050</xdr:rowOff>
                  </from>
                  <to>
                    <xdr:col>4</xdr:col>
                    <xdr:colOff>552450</xdr:colOff>
                    <xdr:row>18</xdr:row>
                    <xdr:rowOff>0</xdr:rowOff>
                  </to>
                </anchor>
              </controlPr>
            </control>
          </mc:Choice>
        </mc:AlternateContent>
        <mc:AlternateContent xmlns:mc="http://schemas.openxmlformats.org/markup-compatibility/2006">
          <mc:Choice Requires="x14">
            <control shapeId="5133" r:id="rId9" name="Check Box 13">
              <controlPr defaultSize="0" autoFill="0" autoLine="0" autoPict="0">
                <anchor moveWithCells="1">
                  <from>
                    <xdr:col>4</xdr:col>
                    <xdr:colOff>0</xdr:colOff>
                    <xdr:row>18</xdr:row>
                    <xdr:rowOff>0</xdr:rowOff>
                  </from>
                  <to>
                    <xdr:col>4</xdr:col>
                    <xdr:colOff>552450</xdr:colOff>
                    <xdr:row>19</xdr:row>
                    <xdr:rowOff>0</xdr:rowOff>
                  </to>
                </anchor>
              </controlPr>
            </control>
          </mc:Choice>
        </mc:AlternateContent>
        <mc:AlternateContent xmlns:mc="http://schemas.openxmlformats.org/markup-compatibility/2006">
          <mc:Choice Requires="x14">
            <control shapeId="5134" r:id="rId10" name="Check Box 14">
              <controlPr defaultSize="0" autoFill="0" autoLine="0" autoPict="0">
                <anchor moveWithCells="1">
                  <from>
                    <xdr:col>4</xdr:col>
                    <xdr:colOff>0</xdr:colOff>
                    <xdr:row>19</xdr:row>
                    <xdr:rowOff>0</xdr:rowOff>
                  </from>
                  <to>
                    <xdr:col>5</xdr:col>
                    <xdr:colOff>0</xdr:colOff>
                    <xdr:row>20</xdr:row>
                    <xdr:rowOff>161925</xdr:rowOff>
                  </to>
                </anchor>
              </controlPr>
            </control>
          </mc:Choice>
        </mc:AlternateContent>
        <mc:AlternateContent xmlns:mc="http://schemas.openxmlformats.org/markup-compatibility/2006">
          <mc:Choice Requires="x14">
            <control shapeId="5135" r:id="rId11" name="Check Box 15">
              <controlPr defaultSize="0" autoFill="0" autoLine="0" autoPict="0">
                <anchor moveWithCells="1">
                  <from>
                    <xdr:col>4</xdr:col>
                    <xdr:colOff>0</xdr:colOff>
                    <xdr:row>20</xdr:row>
                    <xdr:rowOff>0</xdr:rowOff>
                  </from>
                  <to>
                    <xdr:col>5</xdr:col>
                    <xdr:colOff>0</xdr:colOff>
                    <xdr:row>21</xdr:row>
                    <xdr:rowOff>0</xdr:rowOff>
                  </to>
                </anchor>
              </controlPr>
            </control>
          </mc:Choice>
        </mc:AlternateContent>
        <mc:AlternateContent xmlns:mc="http://schemas.openxmlformats.org/markup-compatibility/2006">
          <mc:Choice Requires="x14">
            <control shapeId="5136" r:id="rId12" name="Check Box 16">
              <controlPr defaultSize="0" autoFill="0" autoLine="0" autoPict="0">
                <anchor moveWithCells="1">
                  <from>
                    <xdr:col>4</xdr:col>
                    <xdr:colOff>0</xdr:colOff>
                    <xdr:row>21</xdr:row>
                    <xdr:rowOff>0</xdr:rowOff>
                  </from>
                  <to>
                    <xdr:col>5</xdr:col>
                    <xdr:colOff>0</xdr:colOff>
                    <xdr:row>21</xdr:row>
                    <xdr:rowOff>647700</xdr:rowOff>
                  </to>
                </anchor>
              </controlPr>
            </control>
          </mc:Choice>
        </mc:AlternateContent>
        <mc:AlternateContent xmlns:mc="http://schemas.openxmlformats.org/markup-compatibility/2006">
          <mc:Choice Requires="x14">
            <control shapeId="5137" r:id="rId13" name="Check Box 17">
              <controlPr defaultSize="0" autoFill="0" autoLine="0" autoPict="0">
                <anchor moveWithCells="1">
                  <from>
                    <xdr:col>4</xdr:col>
                    <xdr:colOff>0</xdr:colOff>
                    <xdr:row>22</xdr:row>
                    <xdr:rowOff>0</xdr:rowOff>
                  </from>
                  <to>
                    <xdr:col>4</xdr:col>
                    <xdr:colOff>533400</xdr:colOff>
                    <xdr:row>23</xdr:row>
                    <xdr:rowOff>0</xdr:rowOff>
                  </to>
                </anchor>
              </controlPr>
            </control>
          </mc:Choice>
        </mc:AlternateContent>
        <mc:AlternateContent xmlns:mc="http://schemas.openxmlformats.org/markup-compatibility/2006">
          <mc:Choice Requires="x14">
            <control shapeId="5138" r:id="rId14" name="Check Box 18">
              <controlPr defaultSize="0" autoFill="0" autoLine="0" autoPict="0">
                <anchor moveWithCells="1">
                  <from>
                    <xdr:col>4</xdr:col>
                    <xdr:colOff>0</xdr:colOff>
                    <xdr:row>23</xdr:row>
                    <xdr:rowOff>9525</xdr:rowOff>
                  </from>
                  <to>
                    <xdr:col>5</xdr:col>
                    <xdr:colOff>0</xdr:colOff>
                    <xdr:row>24</xdr:row>
                    <xdr:rowOff>0</xdr:rowOff>
                  </to>
                </anchor>
              </controlPr>
            </control>
          </mc:Choice>
        </mc:AlternateContent>
        <mc:AlternateContent xmlns:mc="http://schemas.openxmlformats.org/markup-compatibility/2006">
          <mc:Choice Requires="x14">
            <control shapeId="5141" r:id="rId15" name="Check Box 21">
              <controlPr defaultSize="0" autoFill="0" autoLine="0" autoPict="0">
                <anchor moveWithCells="1">
                  <from>
                    <xdr:col>4</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5142" r:id="rId16" name="Check Box 22">
              <controlPr defaultSize="0" autoFill="0" autoLine="0" autoPict="0">
                <anchor moveWithCells="1">
                  <from>
                    <xdr:col>4</xdr:col>
                    <xdr:colOff>0</xdr:colOff>
                    <xdr:row>36</xdr:row>
                    <xdr:rowOff>0</xdr:rowOff>
                  </from>
                  <to>
                    <xdr:col>5</xdr:col>
                    <xdr:colOff>9525</xdr:colOff>
                    <xdr:row>37</xdr:row>
                    <xdr:rowOff>9525</xdr:rowOff>
                  </to>
                </anchor>
              </controlPr>
            </control>
          </mc:Choice>
        </mc:AlternateContent>
        <mc:AlternateContent xmlns:mc="http://schemas.openxmlformats.org/markup-compatibility/2006">
          <mc:Choice Requires="x14">
            <control shapeId="5143" r:id="rId17" name="Check Box 23">
              <controlPr defaultSize="0" autoFill="0" autoLine="0" autoPict="0">
                <anchor moveWithCells="1">
                  <from>
                    <xdr:col>4</xdr:col>
                    <xdr:colOff>0</xdr:colOff>
                    <xdr:row>37</xdr:row>
                    <xdr:rowOff>0</xdr:rowOff>
                  </from>
                  <to>
                    <xdr:col>5</xdr:col>
                    <xdr:colOff>9525</xdr:colOff>
                    <xdr:row>37</xdr:row>
                    <xdr:rowOff>800100</xdr:rowOff>
                  </to>
                </anchor>
              </controlPr>
            </control>
          </mc:Choice>
        </mc:AlternateContent>
        <mc:AlternateContent xmlns:mc="http://schemas.openxmlformats.org/markup-compatibility/2006">
          <mc:Choice Requires="x14">
            <control shapeId="5144" r:id="rId18" name="Check Box 24">
              <controlPr defaultSize="0" autoFill="0" autoLine="0" autoPict="0">
                <anchor moveWithCells="1">
                  <from>
                    <xdr:col>4</xdr:col>
                    <xdr:colOff>0</xdr:colOff>
                    <xdr:row>38</xdr:row>
                    <xdr:rowOff>0</xdr:rowOff>
                  </from>
                  <to>
                    <xdr:col>4</xdr:col>
                    <xdr:colOff>552450</xdr:colOff>
                    <xdr:row>38</xdr:row>
                    <xdr:rowOff>314325</xdr:rowOff>
                  </to>
                </anchor>
              </controlPr>
            </control>
          </mc:Choice>
        </mc:AlternateContent>
        <mc:AlternateContent xmlns:mc="http://schemas.openxmlformats.org/markup-compatibility/2006">
          <mc:Choice Requires="x14">
            <control shapeId="5145" r:id="rId19" name="Check Box 25">
              <controlPr defaultSize="0" autoFill="0" autoLine="0" autoPict="0">
                <anchor moveWithCells="1">
                  <from>
                    <xdr:col>4</xdr:col>
                    <xdr:colOff>0</xdr:colOff>
                    <xdr:row>39</xdr:row>
                    <xdr:rowOff>0</xdr:rowOff>
                  </from>
                  <to>
                    <xdr:col>5</xdr:col>
                    <xdr:colOff>0</xdr:colOff>
                    <xdr:row>40</xdr:row>
                    <xdr:rowOff>0</xdr:rowOff>
                  </to>
                </anchor>
              </controlPr>
            </control>
          </mc:Choice>
        </mc:AlternateContent>
        <mc:AlternateContent xmlns:mc="http://schemas.openxmlformats.org/markup-compatibility/2006">
          <mc:Choice Requires="x14">
            <control shapeId="5146" r:id="rId20" name="Check Box 26">
              <controlPr defaultSize="0" autoFill="0" autoLine="0" autoPict="0">
                <anchor moveWithCells="1">
                  <from>
                    <xdr:col>4</xdr:col>
                    <xdr:colOff>0</xdr:colOff>
                    <xdr:row>41</xdr:row>
                    <xdr:rowOff>0</xdr:rowOff>
                  </from>
                  <to>
                    <xdr:col>4</xdr:col>
                    <xdr:colOff>552450</xdr:colOff>
                    <xdr:row>43</xdr:row>
                    <xdr:rowOff>0</xdr:rowOff>
                  </to>
                </anchor>
              </controlPr>
            </control>
          </mc:Choice>
        </mc:AlternateContent>
        <mc:AlternateContent xmlns:mc="http://schemas.openxmlformats.org/markup-compatibility/2006">
          <mc:Choice Requires="x14">
            <control shapeId="5147" r:id="rId21" name="Check Box 27">
              <controlPr defaultSize="0" autoFill="0" autoLine="0" autoPict="0">
                <anchor moveWithCells="1">
                  <from>
                    <xdr:col>4</xdr:col>
                    <xdr:colOff>0</xdr:colOff>
                    <xdr:row>42</xdr:row>
                    <xdr:rowOff>0</xdr:rowOff>
                  </from>
                  <to>
                    <xdr:col>5</xdr:col>
                    <xdr:colOff>9525</xdr:colOff>
                    <xdr:row>43</xdr:row>
                    <xdr:rowOff>0</xdr:rowOff>
                  </to>
                </anchor>
              </controlPr>
            </control>
          </mc:Choice>
        </mc:AlternateContent>
        <mc:AlternateContent xmlns:mc="http://schemas.openxmlformats.org/markup-compatibility/2006">
          <mc:Choice Requires="x14">
            <control shapeId="5148" r:id="rId22" name="Check Box 28">
              <controlPr defaultSize="0" autoFill="0" autoLine="0" autoPict="0">
                <anchor moveWithCells="1">
                  <from>
                    <xdr:col>4</xdr:col>
                    <xdr:colOff>0</xdr:colOff>
                    <xdr:row>43</xdr:row>
                    <xdr:rowOff>0</xdr:rowOff>
                  </from>
                  <to>
                    <xdr:col>5</xdr:col>
                    <xdr:colOff>38100</xdr:colOff>
                    <xdr:row>43</xdr:row>
                    <xdr:rowOff>190500</xdr:rowOff>
                  </to>
                </anchor>
              </controlPr>
            </control>
          </mc:Choice>
        </mc:AlternateContent>
        <mc:AlternateContent xmlns:mc="http://schemas.openxmlformats.org/markup-compatibility/2006">
          <mc:Choice Requires="x14">
            <control shapeId="5149" r:id="rId23" name="Check Box 29">
              <controlPr defaultSize="0" autoFill="0" autoLine="0" autoPict="0">
                <anchor moveWithCells="1">
                  <from>
                    <xdr:col>4</xdr:col>
                    <xdr:colOff>0</xdr:colOff>
                    <xdr:row>44</xdr:row>
                    <xdr:rowOff>0</xdr:rowOff>
                  </from>
                  <to>
                    <xdr:col>5</xdr:col>
                    <xdr:colOff>9525</xdr:colOff>
                    <xdr:row>44</xdr:row>
                    <xdr:rowOff>638175</xdr:rowOff>
                  </to>
                </anchor>
              </controlPr>
            </control>
          </mc:Choice>
        </mc:AlternateContent>
        <mc:AlternateContent xmlns:mc="http://schemas.openxmlformats.org/markup-compatibility/2006">
          <mc:Choice Requires="x14">
            <control shapeId="5150" r:id="rId24" name="Check Box 30">
              <controlPr defaultSize="0" autoFill="0" autoLine="0" autoPict="0">
                <anchor moveWithCells="1">
                  <from>
                    <xdr:col>4</xdr:col>
                    <xdr:colOff>0</xdr:colOff>
                    <xdr:row>45</xdr:row>
                    <xdr:rowOff>0</xdr:rowOff>
                  </from>
                  <to>
                    <xdr:col>4</xdr:col>
                    <xdr:colOff>552450</xdr:colOff>
                    <xdr:row>46</xdr:row>
                    <xdr:rowOff>9525</xdr:rowOff>
                  </to>
                </anchor>
              </controlPr>
            </control>
          </mc:Choice>
        </mc:AlternateContent>
        <mc:AlternateContent xmlns:mc="http://schemas.openxmlformats.org/markup-compatibility/2006">
          <mc:Choice Requires="x14">
            <control shapeId="5151" r:id="rId25" name="Check Box 31">
              <controlPr defaultSize="0" autoFill="0" autoLine="0" autoPict="0">
                <anchor moveWithCells="1">
                  <from>
                    <xdr:col>4</xdr:col>
                    <xdr:colOff>0</xdr:colOff>
                    <xdr:row>46</xdr:row>
                    <xdr:rowOff>0</xdr:rowOff>
                  </from>
                  <to>
                    <xdr:col>5</xdr:col>
                    <xdr:colOff>0</xdr:colOff>
                    <xdr:row>47</xdr:row>
                    <xdr:rowOff>0</xdr:rowOff>
                  </to>
                </anchor>
              </controlPr>
            </control>
          </mc:Choice>
        </mc:AlternateContent>
        <mc:AlternateContent xmlns:mc="http://schemas.openxmlformats.org/markup-compatibility/2006">
          <mc:Choice Requires="x14">
            <control shapeId="5152" r:id="rId26" name="Check Box 32">
              <controlPr defaultSize="0" autoFill="0" autoLine="0" autoPict="0">
                <anchor moveWithCells="1">
                  <from>
                    <xdr:col>4</xdr:col>
                    <xdr:colOff>0</xdr:colOff>
                    <xdr:row>47</xdr:row>
                    <xdr:rowOff>9525</xdr:rowOff>
                  </from>
                  <to>
                    <xdr:col>5</xdr:col>
                    <xdr:colOff>9525</xdr:colOff>
                    <xdr:row>47</xdr:row>
                    <xdr:rowOff>333375</xdr:rowOff>
                  </to>
                </anchor>
              </controlPr>
            </control>
          </mc:Choice>
        </mc:AlternateContent>
        <mc:AlternateContent xmlns:mc="http://schemas.openxmlformats.org/markup-compatibility/2006">
          <mc:Choice Requires="x14">
            <control shapeId="5157" r:id="rId27" name="Check Box 37">
              <controlPr defaultSize="0" autoFill="0" autoLine="0" autoPict="0">
                <anchor moveWithCells="1">
                  <from>
                    <xdr:col>4</xdr:col>
                    <xdr:colOff>0</xdr:colOff>
                    <xdr:row>67</xdr:row>
                    <xdr:rowOff>0</xdr:rowOff>
                  </from>
                  <to>
                    <xdr:col>4</xdr:col>
                    <xdr:colOff>552450</xdr:colOff>
                    <xdr:row>68</xdr:row>
                    <xdr:rowOff>0</xdr:rowOff>
                  </to>
                </anchor>
              </controlPr>
            </control>
          </mc:Choice>
        </mc:AlternateContent>
        <mc:AlternateContent xmlns:mc="http://schemas.openxmlformats.org/markup-compatibility/2006">
          <mc:Choice Requires="x14">
            <control shapeId="5171" r:id="rId28" name="Check Box 51">
              <controlPr defaultSize="0" autoFill="0" autoLine="0" autoPict="0">
                <anchor moveWithCells="1">
                  <from>
                    <xdr:col>4</xdr:col>
                    <xdr:colOff>0</xdr:colOff>
                    <xdr:row>68</xdr:row>
                    <xdr:rowOff>66675</xdr:rowOff>
                  </from>
                  <to>
                    <xdr:col>4</xdr:col>
                    <xdr:colOff>228600</xdr:colOff>
                    <xdr:row>69</xdr:row>
                    <xdr:rowOff>0</xdr:rowOff>
                  </to>
                </anchor>
              </controlPr>
            </control>
          </mc:Choice>
        </mc:AlternateContent>
        <mc:AlternateContent xmlns:mc="http://schemas.openxmlformats.org/markup-compatibility/2006">
          <mc:Choice Requires="x14">
            <control shapeId="5172" r:id="rId29" name="Check Box 52">
              <controlPr defaultSize="0" autoFill="0" autoLine="0" autoPict="0">
                <anchor moveWithCells="1">
                  <from>
                    <xdr:col>4</xdr:col>
                    <xdr:colOff>0</xdr:colOff>
                    <xdr:row>69</xdr:row>
                    <xdr:rowOff>0</xdr:rowOff>
                  </from>
                  <to>
                    <xdr:col>5</xdr:col>
                    <xdr:colOff>9525</xdr:colOff>
                    <xdr:row>70</xdr:row>
                    <xdr:rowOff>9525</xdr:rowOff>
                  </to>
                </anchor>
              </controlPr>
            </control>
          </mc:Choice>
        </mc:AlternateContent>
        <mc:AlternateContent xmlns:mc="http://schemas.openxmlformats.org/markup-compatibility/2006">
          <mc:Choice Requires="x14">
            <control shapeId="5173" r:id="rId30" name="Check Box 53">
              <controlPr defaultSize="0" autoFill="0" autoLine="0" autoPict="0">
                <anchor moveWithCells="1">
                  <from>
                    <xdr:col>4</xdr:col>
                    <xdr:colOff>0</xdr:colOff>
                    <xdr:row>70</xdr:row>
                    <xdr:rowOff>0</xdr:rowOff>
                  </from>
                  <to>
                    <xdr:col>5</xdr:col>
                    <xdr:colOff>0</xdr:colOff>
                    <xdr:row>71</xdr:row>
                    <xdr:rowOff>0</xdr:rowOff>
                  </to>
                </anchor>
              </controlPr>
            </control>
          </mc:Choice>
        </mc:AlternateContent>
        <mc:AlternateContent xmlns:mc="http://schemas.openxmlformats.org/markup-compatibility/2006">
          <mc:Choice Requires="x14">
            <control shapeId="5174" r:id="rId31" name="Check Box 54">
              <controlPr defaultSize="0" autoFill="0" autoLine="0" autoPict="0">
                <anchor moveWithCells="1">
                  <from>
                    <xdr:col>4</xdr:col>
                    <xdr:colOff>0</xdr:colOff>
                    <xdr:row>71</xdr:row>
                    <xdr:rowOff>0</xdr:rowOff>
                  </from>
                  <to>
                    <xdr:col>5</xdr:col>
                    <xdr:colOff>0</xdr:colOff>
                    <xdr:row>72</xdr:row>
                    <xdr:rowOff>19050</xdr:rowOff>
                  </to>
                </anchor>
              </controlPr>
            </control>
          </mc:Choice>
        </mc:AlternateContent>
        <mc:AlternateContent xmlns:mc="http://schemas.openxmlformats.org/markup-compatibility/2006">
          <mc:Choice Requires="x14">
            <control shapeId="5176" r:id="rId32" name="Check Box 56">
              <controlPr defaultSize="0" autoFill="0" autoLine="0" autoPict="0">
                <anchor moveWithCells="1">
                  <from>
                    <xdr:col>4</xdr:col>
                    <xdr:colOff>0</xdr:colOff>
                    <xdr:row>73</xdr:row>
                    <xdr:rowOff>0</xdr:rowOff>
                  </from>
                  <to>
                    <xdr:col>5</xdr:col>
                    <xdr:colOff>9525</xdr:colOff>
                    <xdr:row>74</xdr:row>
                    <xdr:rowOff>171450</xdr:rowOff>
                  </to>
                </anchor>
              </controlPr>
            </control>
          </mc:Choice>
        </mc:AlternateContent>
        <mc:AlternateContent xmlns:mc="http://schemas.openxmlformats.org/markup-compatibility/2006">
          <mc:Choice Requires="x14">
            <control shapeId="5179" r:id="rId33" name="Check Box 59">
              <controlPr defaultSize="0" autoFill="0" autoLine="0" autoPict="0">
                <anchor moveWithCells="1">
                  <from>
                    <xdr:col>4</xdr:col>
                    <xdr:colOff>0</xdr:colOff>
                    <xdr:row>74</xdr:row>
                    <xdr:rowOff>0</xdr:rowOff>
                  </from>
                  <to>
                    <xdr:col>5</xdr:col>
                    <xdr:colOff>0</xdr:colOff>
                    <xdr:row>75</xdr:row>
                    <xdr:rowOff>9525</xdr:rowOff>
                  </to>
                </anchor>
              </controlPr>
            </control>
          </mc:Choice>
        </mc:AlternateContent>
        <mc:AlternateContent xmlns:mc="http://schemas.openxmlformats.org/markup-compatibility/2006">
          <mc:Choice Requires="x14">
            <control shapeId="5182" r:id="rId34" name="Check Box 62">
              <controlPr defaultSize="0" autoFill="0" autoLine="0" autoPict="0">
                <anchor moveWithCells="1">
                  <from>
                    <xdr:col>4</xdr:col>
                    <xdr:colOff>0</xdr:colOff>
                    <xdr:row>75</xdr:row>
                    <xdr:rowOff>0</xdr:rowOff>
                  </from>
                  <to>
                    <xdr:col>5</xdr:col>
                    <xdr:colOff>9525</xdr:colOff>
                    <xdr:row>75</xdr:row>
                    <xdr:rowOff>638175</xdr:rowOff>
                  </to>
                </anchor>
              </controlPr>
            </control>
          </mc:Choice>
        </mc:AlternateContent>
        <mc:AlternateContent xmlns:mc="http://schemas.openxmlformats.org/markup-compatibility/2006">
          <mc:Choice Requires="x14">
            <control shapeId="5185" r:id="rId35" name="Check Box 65">
              <controlPr defaultSize="0" autoFill="0" autoLine="0" autoPict="0">
                <anchor moveWithCells="1">
                  <from>
                    <xdr:col>4</xdr:col>
                    <xdr:colOff>0</xdr:colOff>
                    <xdr:row>76</xdr:row>
                    <xdr:rowOff>0</xdr:rowOff>
                  </from>
                  <to>
                    <xdr:col>5</xdr:col>
                    <xdr:colOff>9525</xdr:colOff>
                    <xdr:row>77</xdr:row>
                    <xdr:rowOff>0</xdr:rowOff>
                  </to>
                </anchor>
              </controlPr>
            </control>
          </mc:Choice>
        </mc:AlternateContent>
        <mc:AlternateContent xmlns:mc="http://schemas.openxmlformats.org/markup-compatibility/2006">
          <mc:Choice Requires="x14">
            <control shapeId="5188" r:id="rId36" name="Check Box 68">
              <controlPr defaultSize="0" autoFill="0" autoLine="0" autoPict="0">
                <anchor moveWithCells="1">
                  <from>
                    <xdr:col>4</xdr:col>
                    <xdr:colOff>9525</xdr:colOff>
                    <xdr:row>77</xdr:row>
                    <xdr:rowOff>9525</xdr:rowOff>
                  </from>
                  <to>
                    <xdr:col>5</xdr:col>
                    <xdr:colOff>9525</xdr:colOff>
                    <xdr:row>78</xdr:row>
                    <xdr:rowOff>0</xdr:rowOff>
                  </to>
                </anchor>
              </controlPr>
            </control>
          </mc:Choice>
        </mc:AlternateContent>
        <mc:AlternateContent xmlns:mc="http://schemas.openxmlformats.org/markup-compatibility/2006">
          <mc:Choice Requires="x14">
            <control shapeId="5191" r:id="rId37" name="Check Box 71">
              <controlPr defaultSize="0" autoFill="0" autoLine="0" autoPict="0">
                <anchor moveWithCells="1">
                  <from>
                    <xdr:col>4</xdr:col>
                    <xdr:colOff>0</xdr:colOff>
                    <xdr:row>78</xdr:row>
                    <xdr:rowOff>0</xdr:rowOff>
                  </from>
                  <to>
                    <xdr:col>5</xdr:col>
                    <xdr:colOff>19050</xdr:colOff>
                    <xdr:row>78</xdr:row>
                    <xdr:rowOff>809625</xdr:rowOff>
                  </to>
                </anchor>
              </controlPr>
            </control>
          </mc:Choice>
        </mc:AlternateContent>
        <mc:AlternateContent xmlns:mc="http://schemas.openxmlformats.org/markup-compatibility/2006">
          <mc:Choice Requires="x14">
            <control shapeId="5194" r:id="rId38" name="Check Box 74">
              <controlPr defaultSize="0" autoFill="0" autoLine="0" autoPict="0">
                <anchor moveWithCells="1">
                  <from>
                    <xdr:col>4</xdr:col>
                    <xdr:colOff>0</xdr:colOff>
                    <xdr:row>79</xdr:row>
                    <xdr:rowOff>0</xdr:rowOff>
                  </from>
                  <to>
                    <xdr:col>5</xdr:col>
                    <xdr:colOff>0</xdr:colOff>
                    <xdr:row>80</xdr:row>
                    <xdr:rowOff>161925</xdr:rowOff>
                  </to>
                </anchor>
              </controlPr>
            </control>
          </mc:Choice>
        </mc:AlternateContent>
        <mc:AlternateContent xmlns:mc="http://schemas.openxmlformats.org/markup-compatibility/2006">
          <mc:Choice Requires="x14">
            <control shapeId="5197" r:id="rId39" name="Check Box 77">
              <controlPr defaultSize="0" autoFill="0" autoLine="0" autoPict="0">
                <anchor moveWithCells="1">
                  <from>
                    <xdr:col>4</xdr:col>
                    <xdr:colOff>28575</xdr:colOff>
                    <xdr:row>80</xdr:row>
                    <xdr:rowOff>0</xdr:rowOff>
                  </from>
                  <to>
                    <xdr:col>4</xdr:col>
                    <xdr:colOff>552450</xdr:colOff>
                    <xdr:row>80</xdr:row>
                    <xdr:rowOff>333375</xdr:rowOff>
                  </to>
                </anchor>
              </controlPr>
            </control>
          </mc:Choice>
        </mc:AlternateContent>
        <mc:AlternateContent xmlns:mc="http://schemas.openxmlformats.org/markup-compatibility/2006">
          <mc:Choice Requires="x14">
            <control shapeId="5204" r:id="rId40" name="Check Box 84">
              <controlPr defaultSize="0" autoFill="0" autoLine="0" autoPict="0">
                <anchor moveWithCells="1">
                  <from>
                    <xdr:col>4</xdr:col>
                    <xdr:colOff>0</xdr:colOff>
                    <xdr:row>98</xdr:row>
                    <xdr:rowOff>0</xdr:rowOff>
                  </from>
                  <to>
                    <xdr:col>4</xdr:col>
                    <xdr:colOff>552450</xdr:colOff>
                    <xdr:row>99</xdr:row>
                    <xdr:rowOff>9525</xdr:rowOff>
                  </to>
                </anchor>
              </controlPr>
            </control>
          </mc:Choice>
        </mc:AlternateContent>
        <mc:AlternateContent xmlns:mc="http://schemas.openxmlformats.org/markup-compatibility/2006">
          <mc:Choice Requires="x14">
            <control shapeId="5208" r:id="rId41" name="Check Box 88">
              <controlPr defaultSize="0" autoFill="0" autoLine="0" autoPict="0">
                <anchor moveWithCells="1">
                  <from>
                    <xdr:col>4</xdr:col>
                    <xdr:colOff>0</xdr:colOff>
                    <xdr:row>99</xdr:row>
                    <xdr:rowOff>0</xdr:rowOff>
                  </from>
                  <to>
                    <xdr:col>5</xdr:col>
                    <xdr:colOff>9525</xdr:colOff>
                    <xdr:row>100</xdr:row>
                    <xdr:rowOff>0</xdr:rowOff>
                  </to>
                </anchor>
              </controlPr>
            </control>
          </mc:Choice>
        </mc:AlternateContent>
        <mc:AlternateContent xmlns:mc="http://schemas.openxmlformats.org/markup-compatibility/2006">
          <mc:Choice Requires="x14">
            <control shapeId="5212" r:id="rId42" name="Check Box 92">
              <controlPr defaultSize="0" autoFill="0" autoLine="0" autoPict="0">
                <anchor moveWithCells="1">
                  <from>
                    <xdr:col>4</xdr:col>
                    <xdr:colOff>0</xdr:colOff>
                    <xdr:row>100</xdr:row>
                    <xdr:rowOff>0</xdr:rowOff>
                  </from>
                  <to>
                    <xdr:col>5</xdr:col>
                    <xdr:colOff>0</xdr:colOff>
                    <xdr:row>101</xdr:row>
                    <xdr:rowOff>0</xdr:rowOff>
                  </to>
                </anchor>
              </controlPr>
            </control>
          </mc:Choice>
        </mc:AlternateContent>
        <mc:AlternateContent xmlns:mc="http://schemas.openxmlformats.org/markup-compatibility/2006">
          <mc:Choice Requires="x14">
            <control shapeId="5216" r:id="rId43" name="Check Box 96">
              <controlPr defaultSize="0" autoFill="0" autoLine="0" autoPict="0">
                <anchor moveWithCells="1">
                  <from>
                    <xdr:col>4</xdr:col>
                    <xdr:colOff>0</xdr:colOff>
                    <xdr:row>101</xdr:row>
                    <xdr:rowOff>0</xdr:rowOff>
                  </from>
                  <to>
                    <xdr:col>5</xdr:col>
                    <xdr:colOff>0</xdr:colOff>
                    <xdr:row>102</xdr:row>
                    <xdr:rowOff>0</xdr:rowOff>
                  </to>
                </anchor>
              </controlPr>
            </control>
          </mc:Choice>
        </mc:AlternateContent>
        <mc:AlternateContent xmlns:mc="http://schemas.openxmlformats.org/markup-compatibility/2006">
          <mc:Choice Requires="x14">
            <control shapeId="5220" r:id="rId44" name="Check Box 100">
              <controlPr defaultSize="0" autoFill="0" autoLine="0" autoPict="0">
                <anchor moveWithCells="1">
                  <from>
                    <xdr:col>4</xdr:col>
                    <xdr:colOff>0</xdr:colOff>
                    <xdr:row>102</xdr:row>
                    <xdr:rowOff>0</xdr:rowOff>
                  </from>
                  <to>
                    <xdr:col>5</xdr:col>
                    <xdr:colOff>0</xdr:colOff>
                    <xdr:row>102</xdr:row>
                    <xdr:rowOff>323850</xdr:rowOff>
                  </to>
                </anchor>
              </controlPr>
            </control>
          </mc:Choice>
        </mc:AlternateContent>
        <mc:AlternateContent xmlns:mc="http://schemas.openxmlformats.org/markup-compatibility/2006">
          <mc:Choice Requires="x14">
            <control shapeId="5224" r:id="rId45" name="Check Box 104">
              <controlPr defaultSize="0" autoFill="0" autoLine="0" autoPict="0">
                <anchor moveWithCells="1">
                  <from>
                    <xdr:col>4</xdr:col>
                    <xdr:colOff>0</xdr:colOff>
                    <xdr:row>104</xdr:row>
                    <xdr:rowOff>0</xdr:rowOff>
                  </from>
                  <to>
                    <xdr:col>5</xdr:col>
                    <xdr:colOff>0</xdr:colOff>
                    <xdr:row>105</xdr:row>
                    <xdr:rowOff>0</xdr:rowOff>
                  </to>
                </anchor>
              </controlPr>
            </control>
          </mc:Choice>
        </mc:AlternateContent>
        <mc:AlternateContent xmlns:mc="http://schemas.openxmlformats.org/markup-compatibility/2006">
          <mc:Choice Requires="x14">
            <control shapeId="5228" r:id="rId46" name="Check Box 108">
              <controlPr defaultSize="0" autoFill="0" autoLine="0" autoPict="0">
                <anchor moveWithCells="1">
                  <from>
                    <xdr:col>4</xdr:col>
                    <xdr:colOff>0</xdr:colOff>
                    <xdr:row>105</xdr:row>
                    <xdr:rowOff>0</xdr:rowOff>
                  </from>
                  <to>
                    <xdr:col>5</xdr:col>
                    <xdr:colOff>0</xdr:colOff>
                    <xdr:row>106</xdr:row>
                    <xdr:rowOff>0</xdr:rowOff>
                  </to>
                </anchor>
              </controlPr>
            </control>
          </mc:Choice>
        </mc:AlternateContent>
        <mc:AlternateContent xmlns:mc="http://schemas.openxmlformats.org/markup-compatibility/2006">
          <mc:Choice Requires="x14">
            <control shapeId="5232" r:id="rId47" name="Check Box 112">
              <controlPr defaultSize="0" autoFill="0" autoLine="0" autoPict="0">
                <anchor moveWithCells="1">
                  <from>
                    <xdr:col>4</xdr:col>
                    <xdr:colOff>0</xdr:colOff>
                    <xdr:row>106</xdr:row>
                    <xdr:rowOff>0</xdr:rowOff>
                  </from>
                  <to>
                    <xdr:col>5</xdr:col>
                    <xdr:colOff>0</xdr:colOff>
                    <xdr:row>107</xdr:row>
                    <xdr:rowOff>0</xdr:rowOff>
                  </to>
                </anchor>
              </controlPr>
            </control>
          </mc:Choice>
        </mc:AlternateContent>
        <mc:AlternateContent xmlns:mc="http://schemas.openxmlformats.org/markup-compatibility/2006">
          <mc:Choice Requires="x14">
            <control shapeId="5236" r:id="rId48" name="Check Box 116">
              <controlPr defaultSize="0" autoFill="0" autoLine="0" autoPict="0">
                <anchor moveWithCells="1">
                  <from>
                    <xdr:col>4</xdr:col>
                    <xdr:colOff>0</xdr:colOff>
                    <xdr:row>107</xdr:row>
                    <xdr:rowOff>28575</xdr:rowOff>
                  </from>
                  <to>
                    <xdr:col>5</xdr:col>
                    <xdr:colOff>0</xdr:colOff>
                    <xdr:row>108</xdr:row>
                    <xdr:rowOff>0</xdr:rowOff>
                  </to>
                </anchor>
              </controlPr>
            </control>
          </mc:Choice>
        </mc:AlternateContent>
        <mc:AlternateContent xmlns:mc="http://schemas.openxmlformats.org/markup-compatibility/2006">
          <mc:Choice Requires="x14">
            <control shapeId="5240" r:id="rId49" name="Check Box 120">
              <controlPr defaultSize="0" autoFill="0" autoLine="0" autoPict="0">
                <anchor moveWithCells="1">
                  <from>
                    <xdr:col>4</xdr:col>
                    <xdr:colOff>0</xdr:colOff>
                    <xdr:row>108</xdr:row>
                    <xdr:rowOff>0</xdr:rowOff>
                  </from>
                  <to>
                    <xdr:col>5</xdr:col>
                    <xdr:colOff>0</xdr:colOff>
                    <xdr:row>109</xdr:row>
                    <xdr:rowOff>0</xdr:rowOff>
                  </to>
                </anchor>
              </controlPr>
            </control>
          </mc:Choice>
        </mc:AlternateContent>
        <mc:AlternateContent xmlns:mc="http://schemas.openxmlformats.org/markup-compatibility/2006">
          <mc:Choice Requires="x14">
            <control shapeId="5244" r:id="rId50" name="Check Box 124">
              <controlPr defaultSize="0" autoFill="0" autoLine="0" autoPict="0">
                <anchor moveWithCells="1">
                  <from>
                    <xdr:col>4</xdr:col>
                    <xdr:colOff>0</xdr:colOff>
                    <xdr:row>109</xdr:row>
                    <xdr:rowOff>0</xdr:rowOff>
                  </from>
                  <to>
                    <xdr:col>5</xdr:col>
                    <xdr:colOff>0</xdr:colOff>
                    <xdr:row>110</xdr:row>
                    <xdr:rowOff>161925</xdr:rowOff>
                  </to>
                </anchor>
              </controlPr>
            </control>
          </mc:Choice>
        </mc:AlternateContent>
        <mc:AlternateContent xmlns:mc="http://schemas.openxmlformats.org/markup-compatibility/2006">
          <mc:Choice Requires="x14">
            <control shapeId="5246" r:id="rId51" name="Check Box 126">
              <controlPr defaultSize="0" autoFill="0" autoLine="0" autoPict="0">
                <anchor moveWithCells="1">
                  <from>
                    <xdr:col>4</xdr:col>
                    <xdr:colOff>0</xdr:colOff>
                    <xdr:row>109</xdr:row>
                    <xdr:rowOff>485775</xdr:rowOff>
                  </from>
                  <to>
                    <xdr:col>5</xdr:col>
                    <xdr:colOff>0</xdr:colOff>
                    <xdr:row>111</xdr:row>
                    <xdr:rowOff>9525</xdr:rowOff>
                  </to>
                </anchor>
              </controlPr>
            </control>
          </mc:Choice>
        </mc:AlternateContent>
        <mc:AlternateContent xmlns:mc="http://schemas.openxmlformats.org/markup-compatibility/2006">
          <mc:Choice Requires="x14">
            <control shapeId="5255" r:id="rId52" name="Check Box 135">
              <controlPr defaultSize="0" autoFill="0" autoLine="0" autoPict="0">
                <anchor moveWithCells="1">
                  <from>
                    <xdr:col>4</xdr:col>
                    <xdr:colOff>0</xdr:colOff>
                    <xdr:row>120</xdr:row>
                    <xdr:rowOff>0</xdr:rowOff>
                  </from>
                  <to>
                    <xdr:col>5</xdr:col>
                    <xdr:colOff>0</xdr:colOff>
                    <xdr:row>122</xdr:row>
                    <xdr:rowOff>0</xdr:rowOff>
                  </to>
                </anchor>
              </controlPr>
            </control>
          </mc:Choice>
        </mc:AlternateContent>
        <mc:AlternateContent xmlns:mc="http://schemas.openxmlformats.org/markup-compatibility/2006">
          <mc:Choice Requires="x14">
            <control shapeId="5257" r:id="rId53" name="Check Box 137">
              <controlPr defaultSize="0" autoFill="0" autoLine="0" autoPict="0">
                <anchor moveWithCells="1">
                  <from>
                    <xdr:col>4</xdr:col>
                    <xdr:colOff>0</xdr:colOff>
                    <xdr:row>121</xdr:row>
                    <xdr:rowOff>0</xdr:rowOff>
                  </from>
                  <to>
                    <xdr:col>5</xdr:col>
                    <xdr:colOff>0</xdr:colOff>
                    <xdr:row>122</xdr:row>
                    <xdr:rowOff>0</xdr:rowOff>
                  </to>
                </anchor>
              </controlPr>
            </control>
          </mc:Choice>
        </mc:AlternateContent>
        <mc:AlternateContent xmlns:mc="http://schemas.openxmlformats.org/markup-compatibility/2006">
          <mc:Choice Requires="x14">
            <control shapeId="5268" r:id="rId54" name="Check Box 148">
              <controlPr defaultSize="0" autoFill="0" autoLine="0" autoPict="0">
                <anchor moveWithCells="1">
                  <from>
                    <xdr:col>4</xdr:col>
                    <xdr:colOff>0</xdr:colOff>
                    <xdr:row>122</xdr:row>
                    <xdr:rowOff>0</xdr:rowOff>
                  </from>
                  <to>
                    <xdr:col>5</xdr:col>
                    <xdr:colOff>0</xdr:colOff>
                    <xdr:row>123</xdr:row>
                    <xdr:rowOff>0</xdr:rowOff>
                  </to>
                </anchor>
              </controlPr>
            </control>
          </mc:Choice>
        </mc:AlternateContent>
        <mc:AlternateContent xmlns:mc="http://schemas.openxmlformats.org/markup-compatibility/2006">
          <mc:Choice Requires="x14">
            <control shapeId="5269" r:id="rId55" name="Check Box 149">
              <controlPr defaultSize="0" autoFill="0" autoLine="0" autoPict="0">
                <anchor moveWithCells="1">
                  <from>
                    <xdr:col>4</xdr:col>
                    <xdr:colOff>0</xdr:colOff>
                    <xdr:row>122</xdr:row>
                    <xdr:rowOff>323850</xdr:rowOff>
                  </from>
                  <to>
                    <xdr:col>5</xdr:col>
                    <xdr:colOff>0</xdr:colOff>
                    <xdr:row>123</xdr:row>
                    <xdr:rowOff>323850</xdr:rowOff>
                  </to>
                </anchor>
              </controlPr>
            </control>
          </mc:Choice>
        </mc:AlternateContent>
        <mc:AlternateContent xmlns:mc="http://schemas.openxmlformats.org/markup-compatibility/2006">
          <mc:Choice Requires="x14">
            <control shapeId="5270" r:id="rId56" name="Check Box 150">
              <controlPr defaultSize="0" autoFill="0" autoLine="0" autoPict="0">
                <anchor moveWithCells="1">
                  <from>
                    <xdr:col>4</xdr:col>
                    <xdr:colOff>0</xdr:colOff>
                    <xdr:row>124</xdr:row>
                    <xdr:rowOff>0</xdr:rowOff>
                  </from>
                  <to>
                    <xdr:col>5</xdr:col>
                    <xdr:colOff>0</xdr:colOff>
                    <xdr:row>125</xdr:row>
                    <xdr:rowOff>0</xdr:rowOff>
                  </to>
                </anchor>
              </controlPr>
            </control>
          </mc:Choice>
        </mc:AlternateContent>
        <mc:AlternateContent xmlns:mc="http://schemas.openxmlformats.org/markup-compatibility/2006">
          <mc:Choice Requires="x14">
            <control shapeId="5272" r:id="rId57" name="Check Box 152">
              <controlPr defaultSize="0" autoFill="0" autoLine="0" autoPict="0">
                <anchor moveWithCells="1">
                  <from>
                    <xdr:col>4</xdr:col>
                    <xdr:colOff>0</xdr:colOff>
                    <xdr:row>125</xdr:row>
                    <xdr:rowOff>0</xdr:rowOff>
                  </from>
                  <to>
                    <xdr:col>5</xdr:col>
                    <xdr:colOff>0</xdr:colOff>
                    <xdr:row>126</xdr:row>
                    <xdr:rowOff>161925</xdr:rowOff>
                  </to>
                </anchor>
              </controlPr>
            </control>
          </mc:Choice>
        </mc:AlternateContent>
        <mc:AlternateContent xmlns:mc="http://schemas.openxmlformats.org/markup-compatibility/2006">
          <mc:Choice Requires="x14">
            <control shapeId="5273" r:id="rId58" name="Check Box 153">
              <controlPr defaultSize="0" autoFill="0" autoLine="0" autoPict="0">
                <anchor moveWithCells="1">
                  <from>
                    <xdr:col>4</xdr:col>
                    <xdr:colOff>0</xdr:colOff>
                    <xdr:row>126</xdr:row>
                    <xdr:rowOff>28575</xdr:rowOff>
                  </from>
                  <to>
                    <xdr:col>5</xdr:col>
                    <xdr:colOff>0</xdr:colOff>
                    <xdr:row>127</xdr:row>
                    <xdr:rowOff>0</xdr:rowOff>
                  </to>
                </anchor>
              </controlPr>
            </control>
          </mc:Choice>
        </mc:AlternateContent>
        <mc:AlternateContent xmlns:mc="http://schemas.openxmlformats.org/markup-compatibility/2006">
          <mc:Choice Requires="x14">
            <control shapeId="5274" r:id="rId59" name="Check Box 154">
              <controlPr defaultSize="0" autoFill="0" autoLine="0" autoPict="0">
                <anchor moveWithCells="1">
                  <from>
                    <xdr:col>4</xdr:col>
                    <xdr:colOff>0</xdr:colOff>
                    <xdr:row>127</xdr:row>
                    <xdr:rowOff>0</xdr:rowOff>
                  </from>
                  <to>
                    <xdr:col>5</xdr:col>
                    <xdr:colOff>0</xdr:colOff>
                    <xdr:row>127</xdr:row>
                    <xdr:rowOff>323850</xdr:rowOff>
                  </to>
                </anchor>
              </controlPr>
            </control>
          </mc:Choice>
        </mc:AlternateContent>
        <mc:AlternateContent xmlns:mc="http://schemas.openxmlformats.org/markup-compatibility/2006">
          <mc:Choice Requires="x14">
            <control shapeId="5275" r:id="rId60" name="Check Box 155">
              <controlPr defaultSize="0" autoFill="0" autoLine="0" autoPict="0">
                <anchor moveWithCells="1">
                  <from>
                    <xdr:col>4</xdr:col>
                    <xdr:colOff>0</xdr:colOff>
                    <xdr:row>127</xdr:row>
                    <xdr:rowOff>323850</xdr:rowOff>
                  </from>
                  <to>
                    <xdr:col>5</xdr:col>
                    <xdr:colOff>0</xdr:colOff>
                    <xdr:row>129</xdr:row>
                    <xdr:rowOff>161925</xdr:rowOff>
                  </to>
                </anchor>
              </controlPr>
            </control>
          </mc:Choice>
        </mc:AlternateContent>
        <mc:AlternateContent xmlns:mc="http://schemas.openxmlformats.org/markup-compatibility/2006">
          <mc:Choice Requires="x14">
            <control shapeId="5276" r:id="rId61" name="Check Box 156">
              <controlPr defaultSize="0" autoFill="0" autoLine="0" autoPict="0">
                <anchor moveWithCells="1">
                  <from>
                    <xdr:col>4</xdr:col>
                    <xdr:colOff>0</xdr:colOff>
                    <xdr:row>129</xdr:row>
                    <xdr:rowOff>0</xdr:rowOff>
                  </from>
                  <to>
                    <xdr:col>5</xdr:col>
                    <xdr:colOff>0</xdr:colOff>
                    <xdr:row>130</xdr:row>
                    <xdr:rowOff>161925</xdr:rowOff>
                  </to>
                </anchor>
              </controlPr>
            </control>
          </mc:Choice>
        </mc:AlternateContent>
        <mc:AlternateContent xmlns:mc="http://schemas.openxmlformats.org/markup-compatibility/2006">
          <mc:Choice Requires="x14">
            <control shapeId="5277" r:id="rId62" name="Check Box 157">
              <controlPr defaultSize="0" autoFill="0" autoLine="0" autoPict="0">
                <anchor moveWithCells="1">
                  <from>
                    <xdr:col>4</xdr:col>
                    <xdr:colOff>0</xdr:colOff>
                    <xdr:row>130</xdr:row>
                    <xdr:rowOff>0</xdr:rowOff>
                  </from>
                  <to>
                    <xdr:col>5</xdr:col>
                    <xdr:colOff>0</xdr:colOff>
                    <xdr:row>131</xdr:row>
                    <xdr:rowOff>0</xdr:rowOff>
                  </to>
                </anchor>
              </controlPr>
            </control>
          </mc:Choice>
        </mc:AlternateContent>
        <mc:AlternateContent xmlns:mc="http://schemas.openxmlformats.org/markup-compatibility/2006">
          <mc:Choice Requires="x14">
            <control shapeId="5278" r:id="rId63" name="Check Box 158">
              <controlPr defaultSize="0" autoFill="0" autoLine="0" autoPict="0">
                <anchor moveWithCells="1">
                  <from>
                    <xdr:col>4</xdr:col>
                    <xdr:colOff>0</xdr:colOff>
                    <xdr:row>132</xdr:row>
                    <xdr:rowOff>0</xdr:rowOff>
                  </from>
                  <to>
                    <xdr:col>5</xdr:col>
                    <xdr:colOff>0</xdr:colOff>
                    <xdr:row>133</xdr:row>
                    <xdr:rowOff>161925</xdr:rowOff>
                  </to>
                </anchor>
              </controlPr>
            </control>
          </mc:Choice>
        </mc:AlternateContent>
        <mc:AlternateContent xmlns:mc="http://schemas.openxmlformats.org/markup-compatibility/2006">
          <mc:Choice Requires="x14">
            <control shapeId="5279" r:id="rId64" name="Check Box 159">
              <controlPr defaultSize="0" autoFill="0" autoLine="0" autoPict="0">
                <anchor moveWithCells="1">
                  <from>
                    <xdr:col>4</xdr:col>
                    <xdr:colOff>0</xdr:colOff>
                    <xdr:row>133</xdr:row>
                    <xdr:rowOff>0</xdr:rowOff>
                  </from>
                  <to>
                    <xdr:col>5</xdr:col>
                    <xdr:colOff>0</xdr:colOff>
                    <xdr:row>134</xdr:row>
                    <xdr:rowOff>0</xdr:rowOff>
                  </to>
                </anchor>
              </controlPr>
            </control>
          </mc:Choice>
        </mc:AlternateContent>
        <mc:AlternateContent xmlns:mc="http://schemas.openxmlformats.org/markup-compatibility/2006">
          <mc:Choice Requires="x14">
            <control shapeId="5280" r:id="rId65" name="Check Box 160">
              <controlPr defaultSize="0" autoFill="0" autoLine="0" autoPict="0">
                <anchor moveWithCells="1">
                  <from>
                    <xdr:col>4</xdr:col>
                    <xdr:colOff>0</xdr:colOff>
                    <xdr:row>134</xdr:row>
                    <xdr:rowOff>0</xdr:rowOff>
                  </from>
                  <to>
                    <xdr:col>5</xdr:col>
                    <xdr:colOff>0</xdr:colOff>
                    <xdr:row>135</xdr:row>
                    <xdr:rowOff>0</xdr:rowOff>
                  </to>
                </anchor>
              </controlPr>
            </control>
          </mc:Choice>
        </mc:AlternateContent>
        <mc:AlternateContent xmlns:mc="http://schemas.openxmlformats.org/markup-compatibility/2006">
          <mc:Choice Requires="x14">
            <control shapeId="5281" r:id="rId66" name="Check Box 161">
              <controlPr defaultSize="0" autoFill="0" autoLine="0" autoPict="0">
                <anchor moveWithCells="1">
                  <from>
                    <xdr:col>4</xdr:col>
                    <xdr:colOff>0</xdr:colOff>
                    <xdr:row>135</xdr:row>
                    <xdr:rowOff>0</xdr:rowOff>
                  </from>
                  <to>
                    <xdr:col>5</xdr:col>
                    <xdr:colOff>0</xdr:colOff>
                    <xdr:row>136</xdr:row>
                    <xdr:rowOff>0</xdr:rowOff>
                  </to>
                </anchor>
              </controlPr>
            </control>
          </mc:Choice>
        </mc:AlternateContent>
        <mc:AlternateContent xmlns:mc="http://schemas.openxmlformats.org/markup-compatibility/2006">
          <mc:Choice Requires="x14">
            <control shapeId="5282" r:id="rId67" name="Check Box 162">
              <controlPr defaultSize="0" autoFill="0" autoLine="0" autoPict="0">
                <anchor moveWithCells="1">
                  <from>
                    <xdr:col>4</xdr:col>
                    <xdr:colOff>0</xdr:colOff>
                    <xdr:row>136</xdr:row>
                    <xdr:rowOff>19050</xdr:rowOff>
                  </from>
                  <to>
                    <xdr:col>5</xdr:col>
                    <xdr:colOff>0</xdr:colOff>
                    <xdr:row>137</xdr:row>
                    <xdr:rowOff>0</xdr:rowOff>
                  </to>
                </anchor>
              </controlPr>
            </control>
          </mc:Choice>
        </mc:AlternateContent>
        <mc:AlternateContent xmlns:mc="http://schemas.openxmlformats.org/markup-compatibility/2006">
          <mc:Choice Requires="x14">
            <control shapeId="5283" r:id="rId68" name="Check Box 163">
              <controlPr defaultSize="0" autoFill="0" autoLine="0" autoPict="0">
                <anchor moveWithCells="1">
                  <from>
                    <xdr:col>4</xdr:col>
                    <xdr:colOff>0</xdr:colOff>
                    <xdr:row>137</xdr:row>
                    <xdr:rowOff>0</xdr:rowOff>
                  </from>
                  <to>
                    <xdr:col>5</xdr:col>
                    <xdr:colOff>0</xdr:colOff>
                    <xdr:row>138</xdr:row>
                    <xdr:rowOff>161925</xdr:rowOff>
                  </to>
                </anchor>
              </controlPr>
            </control>
          </mc:Choice>
        </mc:AlternateContent>
        <mc:AlternateContent xmlns:mc="http://schemas.openxmlformats.org/markup-compatibility/2006">
          <mc:Choice Requires="x14">
            <control shapeId="5284" r:id="rId69" name="Check Box 164">
              <controlPr defaultSize="0" autoFill="0" autoLine="0" autoPict="0">
                <anchor moveWithCells="1">
                  <from>
                    <xdr:col>4</xdr:col>
                    <xdr:colOff>0</xdr:colOff>
                    <xdr:row>138</xdr:row>
                    <xdr:rowOff>0</xdr:rowOff>
                  </from>
                  <to>
                    <xdr:col>5</xdr:col>
                    <xdr:colOff>0</xdr:colOff>
                    <xdr:row>139</xdr:row>
                    <xdr:rowOff>0</xdr:rowOff>
                  </to>
                </anchor>
              </controlPr>
            </control>
          </mc:Choice>
        </mc:AlternateContent>
        <mc:AlternateContent xmlns:mc="http://schemas.openxmlformats.org/markup-compatibility/2006">
          <mc:Choice Requires="x14">
            <control shapeId="5287" r:id="rId70" name="Check Box 167">
              <controlPr defaultSize="0" autoFill="0" autoLine="0" autoPict="0">
                <anchor moveWithCells="1">
                  <from>
                    <xdr:col>4</xdr:col>
                    <xdr:colOff>0</xdr:colOff>
                    <xdr:row>147</xdr:row>
                    <xdr:rowOff>0</xdr:rowOff>
                  </from>
                  <to>
                    <xdr:col>5</xdr:col>
                    <xdr:colOff>0</xdr:colOff>
                    <xdr:row>148</xdr:row>
                    <xdr:rowOff>0</xdr:rowOff>
                  </to>
                </anchor>
              </controlPr>
            </control>
          </mc:Choice>
        </mc:AlternateContent>
        <mc:AlternateContent xmlns:mc="http://schemas.openxmlformats.org/markup-compatibility/2006">
          <mc:Choice Requires="x14">
            <control shapeId="5288" r:id="rId71" name="Check Box 168">
              <controlPr defaultSize="0" autoFill="0" autoLine="0" autoPict="0">
                <anchor moveWithCells="1">
                  <from>
                    <xdr:col>4</xdr:col>
                    <xdr:colOff>0</xdr:colOff>
                    <xdr:row>148</xdr:row>
                    <xdr:rowOff>9525</xdr:rowOff>
                  </from>
                  <to>
                    <xdr:col>5</xdr:col>
                    <xdr:colOff>0</xdr:colOff>
                    <xdr:row>149</xdr:row>
                    <xdr:rowOff>0</xdr:rowOff>
                  </to>
                </anchor>
              </controlPr>
            </control>
          </mc:Choice>
        </mc:AlternateContent>
        <mc:AlternateContent xmlns:mc="http://schemas.openxmlformats.org/markup-compatibility/2006">
          <mc:Choice Requires="x14">
            <control shapeId="5289" r:id="rId72" name="Check Box 169">
              <controlPr defaultSize="0" autoFill="0" autoLine="0" autoPict="0">
                <anchor moveWithCells="1">
                  <from>
                    <xdr:col>4</xdr:col>
                    <xdr:colOff>0</xdr:colOff>
                    <xdr:row>149</xdr:row>
                    <xdr:rowOff>0</xdr:rowOff>
                  </from>
                  <to>
                    <xdr:col>5</xdr:col>
                    <xdr:colOff>0</xdr:colOff>
                    <xdr:row>150</xdr:row>
                    <xdr:rowOff>0</xdr:rowOff>
                  </to>
                </anchor>
              </controlPr>
            </control>
          </mc:Choice>
        </mc:AlternateContent>
        <mc:AlternateContent xmlns:mc="http://schemas.openxmlformats.org/markup-compatibility/2006">
          <mc:Choice Requires="x14">
            <control shapeId="5290" r:id="rId73" name="Check Box 170">
              <controlPr defaultSize="0" autoFill="0" autoLine="0" autoPict="0">
                <anchor moveWithCells="1">
                  <from>
                    <xdr:col>4</xdr:col>
                    <xdr:colOff>0</xdr:colOff>
                    <xdr:row>150</xdr:row>
                    <xdr:rowOff>0</xdr:rowOff>
                  </from>
                  <to>
                    <xdr:col>5</xdr:col>
                    <xdr:colOff>0</xdr:colOff>
                    <xdr:row>150</xdr:row>
                    <xdr:rowOff>647700</xdr:rowOff>
                  </to>
                </anchor>
              </controlPr>
            </control>
          </mc:Choice>
        </mc:AlternateContent>
        <mc:AlternateContent xmlns:mc="http://schemas.openxmlformats.org/markup-compatibility/2006">
          <mc:Choice Requires="x14">
            <control shapeId="5291" r:id="rId74" name="Check Box 171">
              <controlPr defaultSize="0" autoFill="0" autoLine="0" autoPict="0">
                <anchor moveWithCells="1">
                  <from>
                    <xdr:col>4</xdr:col>
                    <xdr:colOff>0</xdr:colOff>
                    <xdr:row>151</xdr:row>
                    <xdr:rowOff>0</xdr:rowOff>
                  </from>
                  <to>
                    <xdr:col>5</xdr:col>
                    <xdr:colOff>0</xdr:colOff>
                    <xdr:row>152</xdr:row>
                    <xdr:rowOff>0</xdr:rowOff>
                  </to>
                </anchor>
              </controlPr>
            </control>
          </mc:Choice>
        </mc:AlternateContent>
        <mc:AlternateContent xmlns:mc="http://schemas.openxmlformats.org/markup-compatibility/2006">
          <mc:Choice Requires="x14">
            <control shapeId="5292" r:id="rId75" name="Check Box 172">
              <controlPr defaultSize="0" autoFill="0" autoLine="0" autoPict="0">
                <anchor moveWithCells="1">
                  <from>
                    <xdr:col>4</xdr:col>
                    <xdr:colOff>0</xdr:colOff>
                    <xdr:row>153</xdr:row>
                    <xdr:rowOff>28575</xdr:rowOff>
                  </from>
                  <to>
                    <xdr:col>5</xdr:col>
                    <xdr:colOff>0</xdr:colOff>
                    <xdr:row>154</xdr:row>
                    <xdr:rowOff>161925</xdr:rowOff>
                  </to>
                </anchor>
              </controlPr>
            </control>
          </mc:Choice>
        </mc:AlternateContent>
        <mc:AlternateContent xmlns:mc="http://schemas.openxmlformats.org/markup-compatibility/2006">
          <mc:Choice Requires="x14">
            <control shapeId="5293" r:id="rId76" name="Check Box 173">
              <controlPr defaultSize="0" autoFill="0" autoLine="0" autoPict="0">
                <anchor moveWithCells="1">
                  <from>
                    <xdr:col>4</xdr:col>
                    <xdr:colOff>0</xdr:colOff>
                    <xdr:row>154</xdr:row>
                    <xdr:rowOff>0</xdr:rowOff>
                  </from>
                  <to>
                    <xdr:col>5</xdr:col>
                    <xdr:colOff>0</xdr:colOff>
                    <xdr:row>154</xdr:row>
                    <xdr:rowOff>647700</xdr:rowOff>
                  </to>
                </anchor>
              </controlPr>
            </control>
          </mc:Choice>
        </mc:AlternateContent>
        <mc:AlternateContent xmlns:mc="http://schemas.openxmlformats.org/markup-compatibility/2006">
          <mc:Choice Requires="x14">
            <control shapeId="5294" r:id="rId77" name="Check Box 174">
              <controlPr defaultSize="0" autoFill="0" autoLine="0" autoPict="0">
                <anchor moveWithCells="1">
                  <from>
                    <xdr:col>4</xdr:col>
                    <xdr:colOff>0</xdr:colOff>
                    <xdr:row>155</xdr:row>
                    <xdr:rowOff>0</xdr:rowOff>
                  </from>
                  <to>
                    <xdr:col>5</xdr:col>
                    <xdr:colOff>0</xdr:colOff>
                    <xdr:row>155</xdr:row>
                    <xdr:rowOff>647700</xdr:rowOff>
                  </to>
                </anchor>
              </controlPr>
            </control>
          </mc:Choice>
        </mc:AlternateContent>
        <mc:AlternateContent xmlns:mc="http://schemas.openxmlformats.org/markup-compatibility/2006">
          <mc:Choice Requires="x14">
            <control shapeId="5295" r:id="rId78" name="Check Box 175">
              <controlPr defaultSize="0" autoFill="0" autoLine="0" autoPict="0">
                <anchor moveWithCells="1">
                  <from>
                    <xdr:col>4</xdr:col>
                    <xdr:colOff>0</xdr:colOff>
                    <xdr:row>155</xdr:row>
                    <xdr:rowOff>647700</xdr:rowOff>
                  </from>
                  <to>
                    <xdr:col>5</xdr:col>
                    <xdr:colOff>0</xdr:colOff>
                    <xdr:row>157</xdr:row>
                    <xdr:rowOff>0</xdr:rowOff>
                  </to>
                </anchor>
              </controlPr>
            </control>
          </mc:Choice>
        </mc:AlternateContent>
        <mc:AlternateContent xmlns:mc="http://schemas.openxmlformats.org/markup-compatibility/2006">
          <mc:Choice Requires="x14">
            <control shapeId="5296" r:id="rId79" name="Check Box 176">
              <controlPr defaultSize="0" autoFill="0" autoLine="0" autoPict="0">
                <anchor moveWithCells="1">
                  <from>
                    <xdr:col>4</xdr:col>
                    <xdr:colOff>0</xdr:colOff>
                    <xdr:row>157</xdr:row>
                    <xdr:rowOff>19050</xdr:rowOff>
                  </from>
                  <to>
                    <xdr:col>5</xdr:col>
                    <xdr:colOff>0</xdr:colOff>
                    <xdr:row>158</xdr:row>
                    <xdr:rowOff>0</xdr:rowOff>
                  </to>
                </anchor>
              </controlPr>
            </control>
          </mc:Choice>
        </mc:AlternateContent>
        <mc:AlternateContent xmlns:mc="http://schemas.openxmlformats.org/markup-compatibility/2006">
          <mc:Choice Requires="x14">
            <control shapeId="5297" r:id="rId80" name="Check Box 177">
              <controlPr defaultSize="0" autoFill="0" autoLine="0" autoPict="0">
                <anchor moveWithCells="1">
                  <from>
                    <xdr:col>4</xdr:col>
                    <xdr:colOff>0</xdr:colOff>
                    <xdr:row>158</xdr:row>
                    <xdr:rowOff>0</xdr:rowOff>
                  </from>
                  <to>
                    <xdr:col>5</xdr:col>
                    <xdr:colOff>0</xdr:colOff>
                    <xdr:row>158</xdr:row>
                    <xdr:rowOff>647700</xdr:rowOff>
                  </to>
                </anchor>
              </controlPr>
            </control>
          </mc:Choice>
        </mc:AlternateContent>
        <mc:AlternateContent xmlns:mc="http://schemas.openxmlformats.org/markup-compatibility/2006">
          <mc:Choice Requires="x14">
            <control shapeId="5298" r:id="rId81" name="Check Box 178">
              <controlPr defaultSize="0" autoFill="0" autoLine="0" autoPict="0">
                <anchor moveWithCells="1">
                  <from>
                    <xdr:col>4</xdr:col>
                    <xdr:colOff>0</xdr:colOff>
                    <xdr:row>158</xdr:row>
                    <xdr:rowOff>647700</xdr:rowOff>
                  </from>
                  <to>
                    <xdr:col>5</xdr:col>
                    <xdr:colOff>0</xdr:colOff>
                    <xdr:row>160</xdr:row>
                    <xdr:rowOff>161925</xdr:rowOff>
                  </to>
                </anchor>
              </controlPr>
            </control>
          </mc:Choice>
        </mc:AlternateContent>
        <mc:AlternateContent xmlns:mc="http://schemas.openxmlformats.org/markup-compatibility/2006">
          <mc:Choice Requires="x14">
            <control shapeId="5299" r:id="rId82" name="Check Box 179">
              <controlPr defaultSize="0" autoFill="0" autoLine="0" autoPict="0">
                <anchor moveWithCells="1">
                  <from>
                    <xdr:col>4</xdr:col>
                    <xdr:colOff>0</xdr:colOff>
                    <xdr:row>160</xdr:row>
                    <xdr:rowOff>0</xdr:rowOff>
                  </from>
                  <to>
                    <xdr:col>5</xdr:col>
                    <xdr:colOff>0</xdr:colOff>
                    <xdr:row>161</xdr:row>
                    <xdr:rowOff>0</xdr:rowOff>
                  </to>
                </anchor>
              </controlPr>
            </control>
          </mc:Choice>
        </mc:AlternateContent>
        <mc:AlternateContent xmlns:mc="http://schemas.openxmlformats.org/markup-compatibility/2006">
          <mc:Choice Requires="x14">
            <control shapeId="5301" r:id="rId83" name="Check Box 181">
              <controlPr defaultSize="0" autoFill="0" autoLine="0" autoPict="0">
                <anchor moveWithCells="1">
                  <from>
                    <xdr:col>4</xdr:col>
                    <xdr:colOff>0</xdr:colOff>
                    <xdr:row>173</xdr:row>
                    <xdr:rowOff>514350</xdr:rowOff>
                  </from>
                  <to>
                    <xdr:col>5</xdr:col>
                    <xdr:colOff>0</xdr:colOff>
                    <xdr:row>174</xdr:row>
                    <xdr:rowOff>323850</xdr:rowOff>
                  </to>
                </anchor>
              </controlPr>
            </control>
          </mc:Choice>
        </mc:AlternateContent>
        <mc:AlternateContent xmlns:mc="http://schemas.openxmlformats.org/markup-compatibility/2006">
          <mc:Choice Requires="x14">
            <control shapeId="5302" r:id="rId84" name="Check Box 182">
              <controlPr defaultSize="0" autoFill="0" autoLine="0" autoPict="0">
                <anchor moveWithCells="1">
                  <from>
                    <xdr:col>4</xdr:col>
                    <xdr:colOff>0</xdr:colOff>
                    <xdr:row>175</xdr:row>
                    <xdr:rowOff>0</xdr:rowOff>
                  </from>
                  <to>
                    <xdr:col>5</xdr:col>
                    <xdr:colOff>0</xdr:colOff>
                    <xdr:row>175</xdr:row>
                    <xdr:rowOff>152400</xdr:rowOff>
                  </to>
                </anchor>
              </controlPr>
            </control>
          </mc:Choice>
        </mc:AlternateContent>
        <mc:AlternateContent xmlns:mc="http://schemas.openxmlformats.org/markup-compatibility/2006">
          <mc:Choice Requires="x14">
            <control shapeId="5303" r:id="rId85" name="Check Box 183">
              <controlPr defaultSize="0" autoFill="0" autoLine="0" autoPict="0">
                <anchor moveWithCells="1">
                  <from>
                    <xdr:col>4</xdr:col>
                    <xdr:colOff>0</xdr:colOff>
                    <xdr:row>175</xdr:row>
                    <xdr:rowOff>152400</xdr:rowOff>
                  </from>
                  <to>
                    <xdr:col>5</xdr:col>
                    <xdr:colOff>0</xdr:colOff>
                    <xdr:row>176</xdr:row>
                    <xdr:rowOff>152400</xdr:rowOff>
                  </to>
                </anchor>
              </controlPr>
            </control>
          </mc:Choice>
        </mc:AlternateContent>
        <mc:AlternateContent xmlns:mc="http://schemas.openxmlformats.org/markup-compatibility/2006">
          <mc:Choice Requires="x14">
            <control shapeId="5304" r:id="rId86" name="Check Box 184">
              <controlPr defaultSize="0" autoFill="0" autoLine="0" autoPict="0">
                <anchor moveWithCells="1">
                  <from>
                    <xdr:col>4</xdr:col>
                    <xdr:colOff>0</xdr:colOff>
                    <xdr:row>177</xdr:row>
                    <xdr:rowOff>0</xdr:rowOff>
                  </from>
                  <to>
                    <xdr:col>5</xdr:col>
                    <xdr:colOff>0</xdr:colOff>
                    <xdr:row>178</xdr:row>
                    <xdr:rowOff>0</xdr:rowOff>
                  </to>
                </anchor>
              </controlPr>
            </control>
          </mc:Choice>
        </mc:AlternateContent>
        <mc:AlternateContent xmlns:mc="http://schemas.openxmlformats.org/markup-compatibility/2006">
          <mc:Choice Requires="x14">
            <control shapeId="5305" r:id="rId87" name="Check Box 185">
              <controlPr defaultSize="0" autoFill="0" autoLine="0" autoPict="0">
                <anchor moveWithCells="1">
                  <from>
                    <xdr:col>4</xdr:col>
                    <xdr:colOff>0</xdr:colOff>
                    <xdr:row>178</xdr:row>
                    <xdr:rowOff>19050</xdr:rowOff>
                  </from>
                  <to>
                    <xdr:col>5</xdr:col>
                    <xdr:colOff>0</xdr:colOff>
                    <xdr:row>178</xdr:row>
                    <xdr:rowOff>171450</xdr:rowOff>
                  </to>
                </anchor>
              </controlPr>
            </control>
          </mc:Choice>
        </mc:AlternateContent>
        <mc:AlternateContent xmlns:mc="http://schemas.openxmlformats.org/markup-compatibility/2006">
          <mc:Choice Requires="x14">
            <control shapeId="5307" r:id="rId88" name="Check Box 187">
              <controlPr defaultSize="0" autoFill="0" autoLine="0" autoPict="0">
                <anchor moveWithCells="1">
                  <from>
                    <xdr:col>4</xdr:col>
                    <xdr:colOff>0</xdr:colOff>
                    <xdr:row>179</xdr:row>
                    <xdr:rowOff>0</xdr:rowOff>
                  </from>
                  <to>
                    <xdr:col>5</xdr:col>
                    <xdr:colOff>0</xdr:colOff>
                    <xdr:row>179</xdr:row>
                    <xdr:rowOff>161925</xdr:rowOff>
                  </to>
                </anchor>
              </controlPr>
            </control>
          </mc:Choice>
        </mc:AlternateContent>
        <mc:AlternateContent xmlns:mc="http://schemas.openxmlformats.org/markup-compatibility/2006">
          <mc:Choice Requires="x14">
            <control shapeId="5308" r:id="rId89" name="Check Box 188">
              <controlPr defaultSize="0" autoFill="0" autoLine="0" autoPict="0">
                <anchor moveWithCells="1">
                  <from>
                    <xdr:col>4</xdr:col>
                    <xdr:colOff>0</xdr:colOff>
                    <xdr:row>180</xdr:row>
                    <xdr:rowOff>0</xdr:rowOff>
                  </from>
                  <to>
                    <xdr:col>5</xdr:col>
                    <xdr:colOff>0</xdr:colOff>
                    <xdr:row>180</xdr:row>
                    <xdr:rowOff>152400</xdr:rowOff>
                  </to>
                </anchor>
              </controlPr>
            </control>
          </mc:Choice>
        </mc:AlternateContent>
        <mc:AlternateContent xmlns:mc="http://schemas.openxmlformats.org/markup-compatibility/2006">
          <mc:Choice Requires="x14">
            <control shapeId="5309" r:id="rId90" name="Check Box 189">
              <controlPr defaultSize="0" autoFill="0" autoLine="0" autoPict="0">
                <anchor moveWithCells="1">
                  <from>
                    <xdr:col>4</xdr:col>
                    <xdr:colOff>0</xdr:colOff>
                    <xdr:row>180</xdr:row>
                    <xdr:rowOff>152400</xdr:rowOff>
                  </from>
                  <to>
                    <xdr:col>5</xdr:col>
                    <xdr:colOff>0</xdr:colOff>
                    <xdr:row>182</xdr:row>
                    <xdr:rowOff>0</xdr:rowOff>
                  </to>
                </anchor>
              </controlPr>
            </control>
          </mc:Choice>
        </mc:AlternateContent>
        <mc:AlternateContent xmlns:mc="http://schemas.openxmlformats.org/markup-compatibility/2006">
          <mc:Choice Requires="x14">
            <control shapeId="5310" r:id="rId91" name="Check Box 190">
              <controlPr defaultSize="0" autoFill="0" autoLine="0" autoPict="0">
                <anchor moveWithCells="1">
                  <from>
                    <xdr:col>4</xdr:col>
                    <xdr:colOff>0</xdr:colOff>
                    <xdr:row>181</xdr:row>
                    <xdr:rowOff>152400</xdr:rowOff>
                  </from>
                  <to>
                    <xdr:col>5</xdr:col>
                    <xdr:colOff>0</xdr:colOff>
                    <xdr:row>183</xdr:row>
                    <xdr:rowOff>0</xdr:rowOff>
                  </to>
                </anchor>
              </controlPr>
            </control>
          </mc:Choice>
        </mc:AlternateContent>
        <mc:AlternateContent xmlns:mc="http://schemas.openxmlformats.org/markup-compatibility/2006">
          <mc:Choice Requires="x14">
            <control shapeId="5311" r:id="rId92" name="Check Box 191">
              <controlPr defaultSize="0" autoFill="0" autoLine="0" autoPict="0">
                <anchor moveWithCells="1">
                  <from>
                    <xdr:col>4</xdr:col>
                    <xdr:colOff>0</xdr:colOff>
                    <xdr:row>183</xdr:row>
                    <xdr:rowOff>0</xdr:rowOff>
                  </from>
                  <to>
                    <xdr:col>5</xdr:col>
                    <xdr:colOff>0</xdr:colOff>
                    <xdr:row>183</xdr:row>
                    <xdr:rowOff>152400</xdr:rowOff>
                  </to>
                </anchor>
              </controlPr>
            </control>
          </mc:Choice>
        </mc:AlternateContent>
        <mc:AlternateContent xmlns:mc="http://schemas.openxmlformats.org/markup-compatibility/2006">
          <mc:Choice Requires="x14">
            <control shapeId="5312" r:id="rId93" name="Check Box 192">
              <controlPr defaultSize="0" autoFill="0" autoLine="0" autoPict="0">
                <anchor moveWithCells="1">
                  <from>
                    <xdr:col>4</xdr:col>
                    <xdr:colOff>0</xdr:colOff>
                    <xdr:row>184</xdr:row>
                    <xdr:rowOff>9525</xdr:rowOff>
                  </from>
                  <to>
                    <xdr:col>5</xdr:col>
                    <xdr:colOff>0</xdr:colOff>
                    <xdr:row>185</xdr:row>
                    <xdr:rowOff>0</xdr:rowOff>
                  </to>
                </anchor>
              </controlPr>
            </control>
          </mc:Choice>
        </mc:AlternateContent>
        <mc:AlternateContent xmlns:mc="http://schemas.openxmlformats.org/markup-compatibility/2006">
          <mc:Choice Requires="x14">
            <control shapeId="5313" r:id="rId94" name="Check Box 193">
              <controlPr defaultSize="0" autoFill="0" autoLine="0" autoPict="0">
                <anchor moveWithCells="1">
                  <from>
                    <xdr:col>4</xdr:col>
                    <xdr:colOff>0</xdr:colOff>
                    <xdr:row>185</xdr:row>
                    <xdr:rowOff>0</xdr:rowOff>
                  </from>
                  <to>
                    <xdr:col>5</xdr:col>
                    <xdr:colOff>0</xdr:colOff>
                    <xdr:row>185</xdr:row>
                    <xdr:rowOff>152400</xdr:rowOff>
                  </to>
                </anchor>
              </controlPr>
            </control>
          </mc:Choice>
        </mc:AlternateContent>
        <mc:AlternateContent xmlns:mc="http://schemas.openxmlformats.org/markup-compatibility/2006">
          <mc:Choice Requires="x14">
            <control shapeId="5314" r:id="rId95" name="Check Box 194">
              <controlPr defaultSize="0" autoFill="0" autoLine="0" autoPict="0">
                <anchor moveWithCells="1">
                  <from>
                    <xdr:col>4</xdr:col>
                    <xdr:colOff>0</xdr:colOff>
                    <xdr:row>186</xdr:row>
                    <xdr:rowOff>0</xdr:rowOff>
                  </from>
                  <to>
                    <xdr:col>5</xdr:col>
                    <xdr:colOff>0</xdr:colOff>
                    <xdr:row>186</xdr:row>
                    <xdr:rowOff>161925</xdr:rowOff>
                  </to>
                </anchor>
              </controlPr>
            </control>
          </mc:Choice>
        </mc:AlternateContent>
        <mc:AlternateContent xmlns:mc="http://schemas.openxmlformats.org/markup-compatibility/2006">
          <mc:Choice Requires="x14">
            <control shapeId="5315" r:id="rId96" name="Check Box 195">
              <controlPr defaultSize="0" autoFill="0" autoLine="0" autoPict="0">
                <anchor moveWithCells="1">
                  <from>
                    <xdr:col>4</xdr:col>
                    <xdr:colOff>0</xdr:colOff>
                    <xdr:row>186</xdr:row>
                    <xdr:rowOff>152400</xdr:rowOff>
                  </from>
                  <to>
                    <xdr:col>5</xdr:col>
                    <xdr:colOff>0</xdr:colOff>
                    <xdr:row>187</xdr:row>
                    <xdr:rowOff>485775</xdr:rowOff>
                  </to>
                </anchor>
              </controlPr>
            </control>
          </mc:Choice>
        </mc:AlternateContent>
        <mc:AlternateContent xmlns:mc="http://schemas.openxmlformats.org/markup-compatibility/2006">
          <mc:Choice Requires="x14">
            <control shapeId="5316" r:id="rId97" name="Check Box 196">
              <controlPr defaultSize="0" autoFill="0" autoLine="0" autoPict="0">
                <anchor moveWithCells="1">
                  <from>
                    <xdr:col>4</xdr:col>
                    <xdr:colOff>0</xdr:colOff>
                    <xdr:row>189</xdr:row>
                    <xdr:rowOff>0</xdr:rowOff>
                  </from>
                  <to>
                    <xdr:col>5</xdr:col>
                    <xdr:colOff>0</xdr:colOff>
                    <xdr:row>189</xdr:row>
                    <xdr:rowOff>152400</xdr:rowOff>
                  </to>
                </anchor>
              </controlPr>
            </control>
          </mc:Choice>
        </mc:AlternateContent>
        <mc:AlternateContent xmlns:mc="http://schemas.openxmlformats.org/markup-compatibility/2006">
          <mc:Choice Requires="x14">
            <control shapeId="5317" r:id="rId98" name="Check Box 197">
              <controlPr defaultSize="0" autoFill="0" autoLine="0" autoPict="0">
                <anchor moveWithCells="1">
                  <from>
                    <xdr:col>4</xdr:col>
                    <xdr:colOff>0</xdr:colOff>
                    <xdr:row>189</xdr:row>
                    <xdr:rowOff>152400</xdr:rowOff>
                  </from>
                  <to>
                    <xdr:col>5</xdr:col>
                    <xdr:colOff>0</xdr:colOff>
                    <xdr:row>191</xdr:row>
                    <xdr:rowOff>0</xdr:rowOff>
                  </to>
                </anchor>
              </controlPr>
            </control>
          </mc:Choice>
        </mc:AlternateContent>
        <mc:AlternateContent xmlns:mc="http://schemas.openxmlformats.org/markup-compatibility/2006">
          <mc:Choice Requires="x14">
            <control shapeId="5318" r:id="rId99" name="Check Box 198">
              <controlPr defaultSize="0" autoFill="0" autoLine="0" autoPict="0">
                <anchor moveWithCells="1">
                  <from>
                    <xdr:col>4</xdr:col>
                    <xdr:colOff>0</xdr:colOff>
                    <xdr:row>191</xdr:row>
                    <xdr:rowOff>0</xdr:rowOff>
                  </from>
                  <to>
                    <xdr:col>5</xdr:col>
                    <xdr:colOff>0</xdr:colOff>
                    <xdr:row>191</xdr:row>
                    <xdr:rowOff>161925</xdr:rowOff>
                  </to>
                </anchor>
              </controlPr>
            </control>
          </mc:Choice>
        </mc:AlternateContent>
        <mc:AlternateContent xmlns:mc="http://schemas.openxmlformats.org/markup-compatibility/2006">
          <mc:Choice Requires="x14">
            <control shapeId="5319" r:id="rId100" name="Check Box 199">
              <controlPr defaultSize="0" autoFill="0" autoLine="0" autoPict="0">
                <anchor moveWithCells="1">
                  <from>
                    <xdr:col>4</xdr:col>
                    <xdr:colOff>0</xdr:colOff>
                    <xdr:row>191</xdr:row>
                    <xdr:rowOff>152400</xdr:rowOff>
                  </from>
                  <to>
                    <xdr:col>5</xdr:col>
                    <xdr:colOff>0</xdr:colOff>
                    <xdr:row>192</xdr:row>
                    <xdr:rowOff>323850</xdr:rowOff>
                  </to>
                </anchor>
              </controlPr>
            </control>
          </mc:Choice>
        </mc:AlternateContent>
        <mc:AlternateContent xmlns:mc="http://schemas.openxmlformats.org/markup-compatibility/2006">
          <mc:Choice Requires="x14">
            <control shapeId="5320" r:id="rId101" name="Check Box 200">
              <controlPr defaultSize="0" autoFill="0" autoLine="0" autoPict="0">
                <anchor moveWithCells="1">
                  <from>
                    <xdr:col>4</xdr:col>
                    <xdr:colOff>0</xdr:colOff>
                    <xdr:row>193</xdr:row>
                    <xdr:rowOff>19050</xdr:rowOff>
                  </from>
                  <to>
                    <xdr:col>5</xdr:col>
                    <xdr:colOff>0</xdr:colOff>
                    <xdr:row>194</xdr:row>
                    <xdr:rowOff>161925</xdr:rowOff>
                  </to>
                </anchor>
              </controlPr>
            </control>
          </mc:Choice>
        </mc:AlternateContent>
        <mc:AlternateContent xmlns:mc="http://schemas.openxmlformats.org/markup-compatibility/2006">
          <mc:Choice Requires="x14">
            <control shapeId="5321" r:id="rId102" name="Check Box 201">
              <controlPr defaultSize="0" autoFill="0" autoLine="0" autoPict="0">
                <anchor moveWithCells="1">
                  <from>
                    <xdr:col>4</xdr:col>
                    <xdr:colOff>0</xdr:colOff>
                    <xdr:row>194</xdr:row>
                    <xdr:rowOff>0</xdr:rowOff>
                  </from>
                  <to>
                    <xdr:col>5</xdr:col>
                    <xdr:colOff>0</xdr:colOff>
                    <xdr:row>195</xdr:row>
                    <xdr:rowOff>0</xdr:rowOff>
                  </to>
                </anchor>
              </controlPr>
            </control>
          </mc:Choice>
        </mc:AlternateContent>
        <mc:AlternateContent xmlns:mc="http://schemas.openxmlformats.org/markup-compatibility/2006">
          <mc:Choice Requires="x14">
            <control shapeId="5322" r:id="rId103" name="Check Box 202">
              <controlPr defaultSize="0" autoFill="0" autoLine="0" autoPict="0">
                <anchor moveWithCells="1">
                  <from>
                    <xdr:col>4</xdr:col>
                    <xdr:colOff>0</xdr:colOff>
                    <xdr:row>195</xdr:row>
                    <xdr:rowOff>0</xdr:rowOff>
                  </from>
                  <to>
                    <xdr:col>5</xdr:col>
                    <xdr:colOff>0</xdr:colOff>
                    <xdr:row>196</xdr:row>
                    <xdr:rowOff>0</xdr:rowOff>
                  </to>
                </anchor>
              </controlPr>
            </control>
          </mc:Choice>
        </mc:AlternateContent>
        <mc:AlternateContent xmlns:mc="http://schemas.openxmlformats.org/markup-compatibility/2006">
          <mc:Choice Requires="x14">
            <control shapeId="5323" r:id="rId104" name="Check Box 203">
              <controlPr defaultSize="0" autoFill="0" autoLine="0" autoPict="0">
                <anchor moveWithCells="1">
                  <from>
                    <xdr:col>4</xdr:col>
                    <xdr:colOff>0</xdr:colOff>
                    <xdr:row>196</xdr:row>
                    <xdr:rowOff>0</xdr:rowOff>
                  </from>
                  <to>
                    <xdr:col>5</xdr:col>
                    <xdr:colOff>0</xdr:colOff>
                    <xdr:row>197</xdr:row>
                    <xdr:rowOff>0</xdr:rowOff>
                  </to>
                </anchor>
              </controlPr>
            </control>
          </mc:Choice>
        </mc:AlternateContent>
        <mc:AlternateContent xmlns:mc="http://schemas.openxmlformats.org/markup-compatibility/2006">
          <mc:Choice Requires="x14">
            <control shapeId="5324" r:id="rId105" name="Check Box 204">
              <controlPr defaultSize="0" autoFill="0" autoLine="0" autoPict="0">
                <anchor moveWithCells="1">
                  <from>
                    <xdr:col>4</xdr:col>
                    <xdr:colOff>0</xdr:colOff>
                    <xdr:row>197</xdr:row>
                    <xdr:rowOff>0</xdr:rowOff>
                  </from>
                  <to>
                    <xdr:col>5</xdr:col>
                    <xdr:colOff>0</xdr:colOff>
                    <xdr:row>198</xdr:row>
                    <xdr:rowOff>0</xdr:rowOff>
                  </to>
                </anchor>
              </controlPr>
            </control>
          </mc:Choice>
        </mc:AlternateContent>
        <mc:AlternateContent xmlns:mc="http://schemas.openxmlformats.org/markup-compatibility/2006">
          <mc:Choice Requires="x14">
            <control shapeId="5325" r:id="rId106" name="Check Box 205">
              <controlPr defaultSize="0" autoFill="0" autoLine="0" autoPict="0">
                <anchor moveWithCells="1">
                  <from>
                    <xdr:col>4</xdr:col>
                    <xdr:colOff>0</xdr:colOff>
                    <xdr:row>198</xdr:row>
                    <xdr:rowOff>0</xdr:rowOff>
                  </from>
                  <to>
                    <xdr:col>5</xdr:col>
                    <xdr:colOff>0</xdr:colOff>
                    <xdr:row>199</xdr:row>
                    <xdr:rowOff>152400</xdr:rowOff>
                  </to>
                </anchor>
              </controlPr>
            </control>
          </mc:Choice>
        </mc:AlternateContent>
        <mc:AlternateContent xmlns:mc="http://schemas.openxmlformats.org/markup-compatibility/2006">
          <mc:Choice Requires="x14">
            <control shapeId="5326" r:id="rId107" name="Check Box 206">
              <controlPr defaultSize="0" autoFill="0" autoLine="0" autoPict="0">
                <anchor moveWithCells="1">
                  <from>
                    <xdr:col>4</xdr:col>
                    <xdr:colOff>0</xdr:colOff>
                    <xdr:row>199</xdr:row>
                    <xdr:rowOff>0</xdr:rowOff>
                  </from>
                  <to>
                    <xdr:col>5</xdr:col>
                    <xdr:colOff>0</xdr:colOff>
                    <xdr:row>200</xdr:row>
                    <xdr:rowOff>0</xdr:rowOff>
                  </to>
                </anchor>
              </controlPr>
            </control>
          </mc:Choice>
        </mc:AlternateContent>
        <mc:AlternateContent xmlns:mc="http://schemas.openxmlformats.org/markup-compatibility/2006">
          <mc:Choice Requires="x14">
            <control shapeId="5328" r:id="rId108" name="Check Box 208">
              <controlPr defaultSize="0" autoFill="0" autoLine="0" autoPict="0">
                <anchor moveWithCells="1">
                  <from>
                    <xdr:col>4</xdr:col>
                    <xdr:colOff>0</xdr:colOff>
                    <xdr:row>245</xdr:row>
                    <xdr:rowOff>495300</xdr:rowOff>
                  </from>
                  <to>
                    <xdr:col>5</xdr:col>
                    <xdr:colOff>0</xdr:colOff>
                    <xdr:row>246</xdr:row>
                    <xdr:rowOff>314325</xdr:rowOff>
                  </to>
                </anchor>
              </controlPr>
            </control>
          </mc:Choice>
        </mc:AlternateContent>
        <mc:AlternateContent xmlns:mc="http://schemas.openxmlformats.org/markup-compatibility/2006">
          <mc:Choice Requires="x14">
            <control shapeId="5329" r:id="rId109" name="Check Box 209">
              <controlPr defaultSize="0" autoFill="0" autoLine="0" autoPict="0">
                <anchor moveWithCells="1">
                  <from>
                    <xdr:col>4</xdr:col>
                    <xdr:colOff>0</xdr:colOff>
                    <xdr:row>247</xdr:row>
                    <xdr:rowOff>0</xdr:rowOff>
                  </from>
                  <to>
                    <xdr:col>5</xdr:col>
                    <xdr:colOff>0</xdr:colOff>
                    <xdr:row>247</xdr:row>
                    <xdr:rowOff>152400</xdr:rowOff>
                  </to>
                </anchor>
              </controlPr>
            </control>
          </mc:Choice>
        </mc:AlternateContent>
        <mc:AlternateContent xmlns:mc="http://schemas.openxmlformats.org/markup-compatibility/2006">
          <mc:Choice Requires="x14">
            <control shapeId="5330" r:id="rId110" name="Check Box 210">
              <controlPr defaultSize="0" autoFill="0" autoLine="0" autoPict="0">
                <anchor moveWithCells="1">
                  <from>
                    <xdr:col>4</xdr:col>
                    <xdr:colOff>0</xdr:colOff>
                    <xdr:row>248</xdr:row>
                    <xdr:rowOff>0</xdr:rowOff>
                  </from>
                  <to>
                    <xdr:col>5</xdr:col>
                    <xdr:colOff>0</xdr:colOff>
                    <xdr:row>249</xdr:row>
                    <xdr:rowOff>0</xdr:rowOff>
                  </to>
                </anchor>
              </controlPr>
            </control>
          </mc:Choice>
        </mc:AlternateContent>
        <mc:AlternateContent xmlns:mc="http://schemas.openxmlformats.org/markup-compatibility/2006">
          <mc:Choice Requires="x14">
            <control shapeId="5331" r:id="rId111" name="Check Box 211">
              <controlPr defaultSize="0" autoFill="0" autoLine="0" autoPict="0">
                <anchor moveWithCells="1">
                  <from>
                    <xdr:col>4</xdr:col>
                    <xdr:colOff>0</xdr:colOff>
                    <xdr:row>249</xdr:row>
                    <xdr:rowOff>0</xdr:rowOff>
                  </from>
                  <to>
                    <xdr:col>5</xdr:col>
                    <xdr:colOff>0</xdr:colOff>
                    <xdr:row>249</xdr:row>
                    <xdr:rowOff>152400</xdr:rowOff>
                  </to>
                </anchor>
              </controlPr>
            </control>
          </mc:Choice>
        </mc:AlternateContent>
        <mc:AlternateContent xmlns:mc="http://schemas.openxmlformats.org/markup-compatibility/2006">
          <mc:Choice Requires="x14">
            <control shapeId="5332" r:id="rId112" name="Check Box 212">
              <controlPr defaultSize="0" autoFill="0" autoLine="0" autoPict="0">
                <anchor moveWithCells="1">
                  <from>
                    <xdr:col>4</xdr:col>
                    <xdr:colOff>0</xdr:colOff>
                    <xdr:row>250</xdr:row>
                    <xdr:rowOff>0</xdr:rowOff>
                  </from>
                  <to>
                    <xdr:col>5</xdr:col>
                    <xdr:colOff>0</xdr:colOff>
                    <xdr:row>251</xdr:row>
                    <xdr:rowOff>0</xdr:rowOff>
                  </to>
                </anchor>
              </controlPr>
            </control>
          </mc:Choice>
        </mc:AlternateContent>
        <mc:AlternateContent xmlns:mc="http://schemas.openxmlformats.org/markup-compatibility/2006">
          <mc:Choice Requires="x14">
            <control shapeId="5333" r:id="rId113" name="Check Box 213">
              <controlPr defaultSize="0" autoFill="0" autoLine="0" autoPict="0">
                <anchor moveWithCells="1">
                  <from>
                    <xdr:col>4</xdr:col>
                    <xdr:colOff>0</xdr:colOff>
                    <xdr:row>251</xdr:row>
                    <xdr:rowOff>0</xdr:rowOff>
                  </from>
                  <to>
                    <xdr:col>5</xdr:col>
                    <xdr:colOff>0</xdr:colOff>
                    <xdr:row>252</xdr:row>
                    <xdr:rowOff>0</xdr:rowOff>
                  </to>
                </anchor>
              </controlPr>
            </control>
          </mc:Choice>
        </mc:AlternateContent>
        <mc:AlternateContent xmlns:mc="http://schemas.openxmlformats.org/markup-compatibility/2006">
          <mc:Choice Requires="x14">
            <control shapeId="5334" r:id="rId114" name="Check Box 214">
              <controlPr defaultSize="0" autoFill="0" autoLine="0" autoPict="0">
                <anchor moveWithCells="1">
                  <from>
                    <xdr:col>4</xdr:col>
                    <xdr:colOff>0</xdr:colOff>
                    <xdr:row>252</xdr:row>
                    <xdr:rowOff>0</xdr:rowOff>
                  </from>
                  <to>
                    <xdr:col>5</xdr:col>
                    <xdr:colOff>0</xdr:colOff>
                    <xdr:row>252</xdr:row>
                    <xdr:rowOff>152400</xdr:rowOff>
                  </to>
                </anchor>
              </controlPr>
            </control>
          </mc:Choice>
        </mc:AlternateContent>
        <mc:AlternateContent xmlns:mc="http://schemas.openxmlformats.org/markup-compatibility/2006">
          <mc:Choice Requires="x14">
            <control shapeId="5335" r:id="rId115" name="Check Box 215">
              <controlPr defaultSize="0" autoFill="0" autoLine="0" autoPict="0">
                <anchor moveWithCells="1">
                  <from>
                    <xdr:col>4</xdr:col>
                    <xdr:colOff>0</xdr:colOff>
                    <xdr:row>253</xdr:row>
                    <xdr:rowOff>0</xdr:rowOff>
                  </from>
                  <to>
                    <xdr:col>5</xdr:col>
                    <xdr:colOff>0</xdr:colOff>
                    <xdr:row>254</xdr:row>
                    <xdr:rowOff>0</xdr:rowOff>
                  </to>
                </anchor>
              </controlPr>
            </control>
          </mc:Choice>
        </mc:AlternateContent>
        <mc:AlternateContent xmlns:mc="http://schemas.openxmlformats.org/markup-compatibility/2006">
          <mc:Choice Requires="x14">
            <control shapeId="5346" r:id="rId116" name="Check Box 226">
              <controlPr defaultSize="0" autoFill="0" autoLine="0" autoPict="0">
                <anchor moveWithCells="1">
                  <from>
                    <xdr:col>4</xdr:col>
                    <xdr:colOff>0</xdr:colOff>
                    <xdr:row>254</xdr:row>
                    <xdr:rowOff>0</xdr:rowOff>
                  </from>
                  <to>
                    <xdr:col>5</xdr:col>
                    <xdr:colOff>0</xdr:colOff>
                    <xdr:row>254</xdr:row>
                    <xdr:rowOff>323850</xdr:rowOff>
                  </to>
                </anchor>
              </controlPr>
            </control>
          </mc:Choice>
        </mc:AlternateContent>
        <mc:AlternateContent xmlns:mc="http://schemas.openxmlformats.org/markup-compatibility/2006">
          <mc:Choice Requires="x14">
            <control shapeId="5347" r:id="rId117" name="Check Box 227">
              <controlPr defaultSize="0" autoFill="0" autoLine="0" autoPict="0">
                <anchor moveWithCells="1">
                  <from>
                    <xdr:col>4</xdr:col>
                    <xdr:colOff>0</xdr:colOff>
                    <xdr:row>255</xdr:row>
                    <xdr:rowOff>0</xdr:rowOff>
                  </from>
                  <to>
                    <xdr:col>5</xdr:col>
                    <xdr:colOff>0</xdr:colOff>
                    <xdr:row>256</xdr:row>
                    <xdr:rowOff>314325</xdr:rowOff>
                  </to>
                </anchor>
              </controlPr>
            </control>
          </mc:Choice>
        </mc:AlternateContent>
        <mc:AlternateContent xmlns:mc="http://schemas.openxmlformats.org/markup-compatibility/2006">
          <mc:Choice Requires="x14">
            <control shapeId="5348" r:id="rId118" name="Check Box 228">
              <controlPr defaultSize="0" autoFill="0" autoLine="0" autoPict="0">
                <anchor moveWithCells="1">
                  <from>
                    <xdr:col>4</xdr:col>
                    <xdr:colOff>0</xdr:colOff>
                    <xdr:row>256</xdr:row>
                    <xdr:rowOff>0</xdr:rowOff>
                  </from>
                  <to>
                    <xdr:col>5</xdr:col>
                    <xdr:colOff>0</xdr:colOff>
                    <xdr:row>257</xdr:row>
                    <xdr:rowOff>314325</xdr:rowOff>
                  </to>
                </anchor>
              </controlPr>
            </control>
          </mc:Choice>
        </mc:AlternateContent>
        <mc:AlternateContent xmlns:mc="http://schemas.openxmlformats.org/markup-compatibility/2006">
          <mc:Choice Requires="x14">
            <control shapeId="5349" r:id="rId119" name="Check Box 229">
              <controlPr defaultSize="0" autoFill="0" autoLine="0" autoPict="0">
                <anchor moveWithCells="1">
                  <from>
                    <xdr:col>4</xdr:col>
                    <xdr:colOff>0</xdr:colOff>
                    <xdr:row>257</xdr:row>
                    <xdr:rowOff>0</xdr:rowOff>
                  </from>
                  <to>
                    <xdr:col>5</xdr:col>
                    <xdr:colOff>0</xdr:colOff>
                    <xdr:row>258</xdr:row>
                    <xdr:rowOff>0</xdr:rowOff>
                  </to>
                </anchor>
              </controlPr>
            </control>
          </mc:Choice>
        </mc:AlternateContent>
        <mc:AlternateContent xmlns:mc="http://schemas.openxmlformats.org/markup-compatibility/2006">
          <mc:Choice Requires="x14">
            <control shapeId="5350" r:id="rId120" name="Check Box 230">
              <controlPr defaultSize="0" autoFill="0" autoLine="0" autoPict="0">
                <anchor moveWithCells="1">
                  <from>
                    <xdr:col>4</xdr:col>
                    <xdr:colOff>0</xdr:colOff>
                    <xdr:row>258</xdr:row>
                    <xdr:rowOff>0</xdr:rowOff>
                  </from>
                  <to>
                    <xdr:col>5</xdr:col>
                    <xdr:colOff>0</xdr:colOff>
                    <xdr:row>259</xdr:row>
                    <xdr:rowOff>0</xdr:rowOff>
                  </to>
                </anchor>
              </controlPr>
            </control>
          </mc:Choice>
        </mc:AlternateContent>
        <mc:AlternateContent xmlns:mc="http://schemas.openxmlformats.org/markup-compatibility/2006">
          <mc:Choice Requires="x14">
            <control shapeId="5351" r:id="rId121" name="Check Box 231">
              <controlPr defaultSize="0" autoFill="0" autoLine="0" autoPict="0">
                <anchor moveWithCells="1">
                  <from>
                    <xdr:col>4</xdr:col>
                    <xdr:colOff>0</xdr:colOff>
                    <xdr:row>259</xdr:row>
                    <xdr:rowOff>0</xdr:rowOff>
                  </from>
                  <to>
                    <xdr:col>5</xdr:col>
                    <xdr:colOff>0</xdr:colOff>
                    <xdr:row>260</xdr:row>
                    <xdr:rowOff>0</xdr:rowOff>
                  </to>
                </anchor>
              </controlPr>
            </control>
          </mc:Choice>
        </mc:AlternateContent>
        <mc:AlternateContent xmlns:mc="http://schemas.openxmlformats.org/markup-compatibility/2006">
          <mc:Choice Requires="x14">
            <control shapeId="5352" r:id="rId122" name="Check Box 232">
              <controlPr defaultSize="0" autoFill="0" autoLine="0" autoPict="0">
                <anchor moveWithCells="1">
                  <from>
                    <xdr:col>4</xdr:col>
                    <xdr:colOff>0</xdr:colOff>
                    <xdr:row>260</xdr:row>
                    <xdr:rowOff>0</xdr:rowOff>
                  </from>
                  <to>
                    <xdr:col>5</xdr:col>
                    <xdr:colOff>0</xdr:colOff>
                    <xdr:row>261</xdr:row>
                    <xdr:rowOff>0</xdr:rowOff>
                  </to>
                </anchor>
              </controlPr>
            </control>
          </mc:Choice>
        </mc:AlternateContent>
        <mc:AlternateContent xmlns:mc="http://schemas.openxmlformats.org/markup-compatibility/2006">
          <mc:Choice Requires="x14">
            <control shapeId="5353" r:id="rId123" name="Check Box 233">
              <controlPr defaultSize="0" autoFill="0" autoLine="0" autoPict="0">
                <anchor moveWithCells="1">
                  <from>
                    <xdr:col>4</xdr:col>
                    <xdr:colOff>0</xdr:colOff>
                    <xdr:row>261</xdr:row>
                    <xdr:rowOff>0</xdr:rowOff>
                  </from>
                  <to>
                    <xdr:col>5</xdr:col>
                    <xdr:colOff>0</xdr:colOff>
                    <xdr:row>262</xdr:row>
                    <xdr:rowOff>0</xdr:rowOff>
                  </to>
                </anchor>
              </controlPr>
            </control>
          </mc:Choice>
        </mc:AlternateContent>
        <mc:AlternateContent xmlns:mc="http://schemas.openxmlformats.org/markup-compatibility/2006">
          <mc:Choice Requires="x14">
            <control shapeId="5354" r:id="rId124" name="Check Box 234">
              <controlPr defaultSize="0" autoFill="0" autoLine="0" autoPict="0">
                <anchor moveWithCells="1">
                  <from>
                    <xdr:col>4</xdr:col>
                    <xdr:colOff>0</xdr:colOff>
                    <xdr:row>262</xdr:row>
                    <xdr:rowOff>0</xdr:rowOff>
                  </from>
                  <to>
                    <xdr:col>5</xdr:col>
                    <xdr:colOff>0</xdr:colOff>
                    <xdr:row>262</xdr:row>
                    <xdr:rowOff>323850</xdr:rowOff>
                  </to>
                </anchor>
              </controlPr>
            </control>
          </mc:Choice>
        </mc:AlternateContent>
        <mc:AlternateContent xmlns:mc="http://schemas.openxmlformats.org/markup-compatibility/2006">
          <mc:Choice Requires="x14">
            <control shapeId="5355" r:id="rId125" name="Check Box 235">
              <controlPr defaultSize="0" autoFill="0" autoLine="0" autoPict="0">
                <anchor moveWithCells="1">
                  <from>
                    <xdr:col>4</xdr:col>
                    <xdr:colOff>0</xdr:colOff>
                    <xdr:row>264</xdr:row>
                    <xdr:rowOff>0</xdr:rowOff>
                  </from>
                  <to>
                    <xdr:col>5</xdr:col>
                    <xdr:colOff>0</xdr:colOff>
                    <xdr:row>265</xdr:row>
                    <xdr:rowOff>161925</xdr:rowOff>
                  </to>
                </anchor>
              </controlPr>
            </control>
          </mc:Choice>
        </mc:AlternateContent>
        <mc:AlternateContent xmlns:mc="http://schemas.openxmlformats.org/markup-compatibility/2006">
          <mc:Choice Requires="x14">
            <control shapeId="5356" r:id="rId126" name="Check Box 236">
              <controlPr defaultSize="0" autoFill="0" autoLine="0" autoPict="0">
                <anchor moveWithCells="1">
                  <from>
                    <xdr:col>4</xdr:col>
                    <xdr:colOff>0</xdr:colOff>
                    <xdr:row>265</xdr:row>
                    <xdr:rowOff>0</xdr:rowOff>
                  </from>
                  <to>
                    <xdr:col>5</xdr:col>
                    <xdr:colOff>0</xdr:colOff>
                    <xdr:row>266</xdr:row>
                    <xdr:rowOff>0</xdr:rowOff>
                  </to>
                </anchor>
              </controlPr>
            </control>
          </mc:Choice>
        </mc:AlternateContent>
        <mc:AlternateContent xmlns:mc="http://schemas.openxmlformats.org/markup-compatibility/2006">
          <mc:Choice Requires="x14">
            <control shapeId="5357" r:id="rId127" name="Check Box 237">
              <controlPr defaultSize="0" autoFill="0" autoLine="0" autoPict="0">
                <anchor moveWithCells="1">
                  <from>
                    <xdr:col>4</xdr:col>
                    <xdr:colOff>0</xdr:colOff>
                    <xdr:row>266</xdr:row>
                    <xdr:rowOff>0</xdr:rowOff>
                  </from>
                  <to>
                    <xdr:col>5</xdr:col>
                    <xdr:colOff>0</xdr:colOff>
                    <xdr:row>266</xdr:row>
                    <xdr:rowOff>485775</xdr:rowOff>
                  </to>
                </anchor>
              </controlPr>
            </control>
          </mc:Choice>
        </mc:AlternateContent>
        <mc:AlternateContent xmlns:mc="http://schemas.openxmlformats.org/markup-compatibility/2006">
          <mc:Choice Requires="x14">
            <control shapeId="5358" r:id="rId128" name="Check Box 238">
              <controlPr defaultSize="0" autoFill="0" autoLine="0" autoPict="0">
                <anchor moveWithCells="1">
                  <from>
                    <xdr:col>4</xdr:col>
                    <xdr:colOff>0</xdr:colOff>
                    <xdr:row>267</xdr:row>
                    <xdr:rowOff>0</xdr:rowOff>
                  </from>
                  <to>
                    <xdr:col>5</xdr:col>
                    <xdr:colOff>0</xdr:colOff>
                    <xdr:row>268</xdr:row>
                    <xdr:rowOff>0</xdr:rowOff>
                  </to>
                </anchor>
              </controlPr>
            </control>
          </mc:Choice>
        </mc:AlternateContent>
        <mc:AlternateContent xmlns:mc="http://schemas.openxmlformats.org/markup-compatibility/2006">
          <mc:Choice Requires="x14">
            <control shapeId="5359" r:id="rId129" name="Check Box 239">
              <controlPr defaultSize="0" autoFill="0" autoLine="0" autoPict="0">
                <anchor moveWithCells="1">
                  <from>
                    <xdr:col>4</xdr:col>
                    <xdr:colOff>0</xdr:colOff>
                    <xdr:row>268</xdr:row>
                    <xdr:rowOff>0</xdr:rowOff>
                  </from>
                  <to>
                    <xdr:col>5</xdr:col>
                    <xdr:colOff>0</xdr:colOff>
                    <xdr:row>269</xdr:row>
                    <xdr:rowOff>0</xdr:rowOff>
                  </to>
                </anchor>
              </controlPr>
            </control>
          </mc:Choice>
        </mc:AlternateContent>
        <mc:AlternateContent xmlns:mc="http://schemas.openxmlformats.org/markup-compatibility/2006">
          <mc:Choice Requires="x14">
            <control shapeId="5360" r:id="rId130" name="Check Box 240">
              <controlPr defaultSize="0" autoFill="0" autoLine="0" autoPict="0">
                <anchor moveWithCells="1">
                  <from>
                    <xdr:col>4</xdr:col>
                    <xdr:colOff>0</xdr:colOff>
                    <xdr:row>269</xdr:row>
                    <xdr:rowOff>0</xdr:rowOff>
                  </from>
                  <to>
                    <xdr:col>5</xdr:col>
                    <xdr:colOff>0</xdr:colOff>
                    <xdr:row>270</xdr:row>
                    <xdr:rowOff>0</xdr:rowOff>
                  </to>
                </anchor>
              </controlPr>
            </control>
          </mc:Choice>
        </mc:AlternateContent>
        <mc:AlternateContent xmlns:mc="http://schemas.openxmlformats.org/markup-compatibility/2006">
          <mc:Choice Requires="x14">
            <control shapeId="5361" r:id="rId131" name="Check Box 241">
              <controlPr defaultSize="0" autoFill="0" autoLine="0" autoPict="0">
                <anchor moveWithCells="1">
                  <from>
                    <xdr:col>4</xdr:col>
                    <xdr:colOff>0</xdr:colOff>
                    <xdr:row>270</xdr:row>
                    <xdr:rowOff>0</xdr:rowOff>
                  </from>
                  <to>
                    <xdr:col>5</xdr:col>
                    <xdr:colOff>0</xdr:colOff>
                    <xdr:row>271</xdr:row>
                    <xdr:rowOff>0</xdr:rowOff>
                  </to>
                </anchor>
              </controlPr>
            </control>
          </mc:Choice>
        </mc:AlternateContent>
        <mc:AlternateContent xmlns:mc="http://schemas.openxmlformats.org/markup-compatibility/2006">
          <mc:Choice Requires="x14">
            <control shapeId="5362" r:id="rId132" name="Check Box 242">
              <controlPr defaultSize="0" autoFill="0" autoLine="0" autoPict="0">
                <anchor moveWithCells="1">
                  <from>
                    <xdr:col>4</xdr:col>
                    <xdr:colOff>0</xdr:colOff>
                    <xdr:row>271</xdr:row>
                    <xdr:rowOff>0</xdr:rowOff>
                  </from>
                  <to>
                    <xdr:col>5</xdr:col>
                    <xdr:colOff>0</xdr:colOff>
                    <xdr:row>271</xdr:row>
                    <xdr:rowOff>152400</xdr:rowOff>
                  </to>
                </anchor>
              </controlPr>
            </control>
          </mc:Choice>
        </mc:AlternateContent>
        <mc:AlternateContent xmlns:mc="http://schemas.openxmlformats.org/markup-compatibility/2006">
          <mc:Choice Requires="x14">
            <control shapeId="5365" r:id="rId133" name="Check Box 245">
              <controlPr locked="0" defaultSize="0" autoFill="0" autoLine="0" autoPict="0">
                <anchor moveWithCells="1">
                  <from>
                    <xdr:col>4</xdr:col>
                    <xdr:colOff>9525</xdr:colOff>
                    <xdr:row>7</xdr:row>
                    <xdr:rowOff>647700</xdr:rowOff>
                  </from>
                  <to>
                    <xdr:col>5</xdr:col>
                    <xdr:colOff>19050</xdr:colOff>
                    <xdr:row>8</xdr:row>
                    <xdr:rowOff>647700</xdr:rowOff>
                  </to>
                </anchor>
              </controlPr>
            </control>
          </mc:Choice>
        </mc:AlternateContent>
        <mc:AlternateContent xmlns:mc="http://schemas.openxmlformats.org/markup-compatibility/2006">
          <mc:Choice Requires="x14">
            <control shapeId="5366" r:id="rId134" name="Check Box 246">
              <controlPr locked="0" defaultSize="0" autoFill="0" autoLine="0" autoPict="0">
                <anchor moveWithCells="1">
                  <from>
                    <xdr:col>4</xdr:col>
                    <xdr:colOff>0</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5368" r:id="rId135" name="Check Box 248">
              <controlPr defaultSize="0" autoFill="0" autoLine="0" autoPict="0">
                <anchor moveWithCells="1">
                  <from>
                    <xdr:col>4</xdr:col>
                    <xdr:colOff>0</xdr:colOff>
                    <xdr:row>10</xdr:row>
                    <xdr:rowOff>0</xdr:rowOff>
                  </from>
                  <to>
                    <xdr:col>5</xdr:col>
                    <xdr:colOff>9525</xdr:colOff>
                    <xdr:row>10</xdr:row>
                    <xdr:rowOff>638175</xdr:rowOff>
                  </to>
                </anchor>
              </controlPr>
            </control>
          </mc:Choice>
        </mc:AlternateContent>
        <mc:AlternateContent xmlns:mc="http://schemas.openxmlformats.org/markup-compatibility/2006">
          <mc:Choice Requires="x14">
            <control shapeId="5369" r:id="rId136" name="Check Box 249">
              <controlPr defaultSize="0" autoFill="0" autoLine="0" autoPict="0">
                <anchor moveWithCells="1">
                  <from>
                    <xdr:col>4</xdr:col>
                    <xdr:colOff>0</xdr:colOff>
                    <xdr:row>11</xdr:row>
                    <xdr:rowOff>0</xdr:rowOff>
                  </from>
                  <to>
                    <xdr:col>5</xdr:col>
                    <xdr:colOff>19050</xdr:colOff>
                    <xdr:row>12</xdr:row>
                    <xdr:rowOff>142875</xdr:rowOff>
                  </to>
                </anchor>
              </controlPr>
            </control>
          </mc:Choice>
        </mc:AlternateContent>
        <mc:AlternateContent xmlns:mc="http://schemas.openxmlformats.org/markup-compatibility/2006">
          <mc:Choice Requires="x14">
            <control shapeId="5370" r:id="rId137" name="Check Box 250">
              <controlPr defaultSize="0" autoFill="0" autoLine="0" autoPict="0">
                <anchor moveWithCells="1">
                  <from>
                    <xdr:col>4</xdr:col>
                    <xdr:colOff>0</xdr:colOff>
                    <xdr:row>12</xdr:row>
                    <xdr:rowOff>9525</xdr:rowOff>
                  </from>
                  <to>
                    <xdr:col>5</xdr:col>
                    <xdr:colOff>19050</xdr:colOff>
                    <xdr:row>13</xdr:row>
                    <xdr:rowOff>9525</xdr:rowOff>
                  </to>
                </anchor>
              </controlPr>
            </control>
          </mc:Choice>
        </mc:AlternateContent>
        <mc:AlternateContent xmlns:mc="http://schemas.openxmlformats.org/markup-compatibility/2006">
          <mc:Choice Requires="x14">
            <control shapeId="5371" r:id="rId138" name="Check Box 251">
              <controlPr defaultSize="0" autoFill="0" autoLine="0" autoPict="0">
                <anchor moveWithCells="1">
                  <from>
                    <xdr:col>4</xdr:col>
                    <xdr:colOff>0</xdr:colOff>
                    <xdr:row>13</xdr:row>
                    <xdr:rowOff>9525</xdr:rowOff>
                  </from>
                  <to>
                    <xdr:col>5</xdr:col>
                    <xdr:colOff>9525</xdr:colOff>
                    <xdr:row>14</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14:formula1>
            <xm:f>'Anhang Teil 3'!$C$342:$C$348</xm:f>
          </x14:formula1>
          <xm:sqref>D175:D179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sheetPr>
  <dimension ref="A1:BT427"/>
  <sheetViews>
    <sheetView zoomScaleNormal="100" workbookViewId="0">
      <pane ySplit="3" topLeftCell="A4" activePane="bottomLeft" state="frozen"/>
      <selection pane="bottomLeft" activeCell="E9" sqref="D9:E9"/>
    </sheetView>
  </sheetViews>
  <sheetFormatPr baseColWidth="10" defaultColWidth="9.140625" defaultRowHeight="15" x14ac:dyDescent="0.25"/>
  <cols>
    <col min="1" max="1" width="2.28515625" style="3" customWidth="1"/>
    <col min="2" max="2" width="73.28515625" customWidth="1"/>
    <col min="3" max="3" width="19.28515625" customWidth="1"/>
    <col min="4" max="4" width="16.5703125" customWidth="1"/>
    <col min="5" max="5" width="17.85546875" bestFit="1" customWidth="1"/>
    <col min="6" max="6" width="20" style="12" customWidth="1"/>
    <col min="7" max="7" width="16.140625" style="12" bestFit="1" customWidth="1"/>
    <col min="8" max="8" width="18.5703125" style="11" hidden="1" customWidth="1"/>
    <col min="9" max="11" width="0" style="11" hidden="1" customWidth="1"/>
    <col min="12" max="12" width="1.42578125" style="11" hidden="1" customWidth="1"/>
    <col min="13" max="13" width="7.5703125" style="142" hidden="1" customWidth="1"/>
    <col min="14" max="14" width="2.140625" style="142" hidden="1" customWidth="1"/>
    <col min="15" max="15" width="9.140625" style="11"/>
    <col min="16" max="16" width="14.28515625" style="863" customWidth="1"/>
    <col min="17" max="72" width="9.140625" style="863"/>
  </cols>
  <sheetData>
    <row r="1" spans="1:72" s="1" customFormat="1" ht="40.5" customHeight="1" x14ac:dyDescent="0.25">
      <c r="A1" s="201"/>
      <c r="C1" s="200"/>
      <c r="D1" s="200"/>
      <c r="E1" s="200"/>
      <c r="F1" s="783"/>
      <c r="G1" s="783"/>
      <c r="H1" s="200"/>
      <c r="I1" s="200"/>
      <c r="J1" s="200"/>
      <c r="K1" s="200"/>
      <c r="L1" s="200"/>
      <c r="M1" s="802"/>
      <c r="N1" s="802"/>
      <c r="O1" s="200"/>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row>
    <row r="2" spans="1:72" ht="15.75" x14ac:dyDescent="0.25">
      <c r="B2" s="84" t="s">
        <v>446</v>
      </c>
      <c r="C2" s="812"/>
      <c r="D2" s="812"/>
      <c r="E2" s="860"/>
      <c r="F2" s="786"/>
      <c r="G2" s="786"/>
      <c r="H2" s="200"/>
      <c r="I2" s="200"/>
      <c r="J2" s="200"/>
      <c r="K2" s="200"/>
      <c r="L2" s="200"/>
      <c r="M2" s="802"/>
      <c r="N2" s="802"/>
      <c r="O2" s="200"/>
    </row>
    <row r="3" spans="1:72" ht="18.75" x14ac:dyDescent="0.3">
      <c r="B3" s="86" t="s">
        <v>1700</v>
      </c>
      <c r="C3" s="861"/>
      <c r="D3" s="860"/>
      <c r="E3" s="862"/>
      <c r="F3" s="786"/>
      <c r="G3" s="786"/>
      <c r="H3" s="200"/>
      <c r="I3" s="200"/>
      <c r="J3" s="200"/>
      <c r="K3" s="200"/>
      <c r="L3" s="200"/>
      <c r="M3" s="802"/>
      <c r="N3" s="802"/>
      <c r="O3" s="200"/>
    </row>
    <row r="4" spans="1:72" ht="21" x14ac:dyDescent="0.35">
      <c r="A4" s="200"/>
      <c r="B4" s="4"/>
      <c r="C4" s="2"/>
      <c r="D4" s="2"/>
      <c r="E4" s="2"/>
      <c r="F4" s="106"/>
      <c r="G4" s="106"/>
      <c r="H4" s="2"/>
      <c r="L4" s="2"/>
      <c r="M4" s="197"/>
      <c r="N4" s="197"/>
      <c r="O4" s="2"/>
    </row>
    <row r="5" spans="1:72" x14ac:dyDescent="0.25">
      <c r="B5" s="17" t="s">
        <v>2017</v>
      </c>
      <c r="C5" s="79"/>
      <c r="D5" s="79"/>
      <c r="E5" s="79"/>
      <c r="F5" s="117"/>
      <c r="G5" s="117"/>
      <c r="H5" s="8"/>
      <c r="L5" s="2"/>
      <c r="M5" s="197"/>
      <c r="N5" s="197"/>
      <c r="O5" s="2"/>
    </row>
    <row r="6" spans="1:72" s="10" customFormat="1" x14ac:dyDescent="0.25">
      <c r="A6" s="11"/>
      <c r="B6" s="121" t="s">
        <v>1384</v>
      </c>
      <c r="C6" s="79"/>
      <c r="D6" s="79"/>
      <c r="E6" s="79"/>
      <c r="F6" s="117"/>
      <c r="G6" s="117"/>
      <c r="H6" s="8"/>
      <c r="I6" s="11"/>
      <c r="J6" s="11"/>
      <c r="K6" s="11"/>
      <c r="L6" s="2"/>
      <c r="M6" s="197"/>
      <c r="N6" s="197"/>
      <c r="O6" s="2"/>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3"/>
      <c r="BN6" s="863"/>
      <c r="BO6" s="863"/>
      <c r="BP6" s="863"/>
      <c r="BQ6" s="863"/>
      <c r="BR6" s="863"/>
      <c r="BS6" s="863"/>
      <c r="BT6" s="863"/>
    </row>
    <row r="7" spans="1:72" x14ac:dyDescent="0.25">
      <c r="B7" s="17" t="s">
        <v>1385</v>
      </c>
      <c r="C7" s="17" t="s">
        <v>554</v>
      </c>
      <c r="D7" s="17" t="s">
        <v>1386</v>
      </c>
      <c r="E7" s="17" t="s">
        <v>1387</v>
      </c>
      <c r="F7" s="120" t="s">
        <v>416</v>
      </c>
      <c r="G7" s="120" t="s">
        <v>420</v>
      </c>
      <c r="L7" s="2"/>
      <c r="M7" s="197"/>
      <c r="N7" s="197"/>
      <c r="O7" s="2"/>
    </row>
    <row r="8" spans="1:72" s="69" customFormat="1" ht="27.75" customHeight="1" x14ac:dyDescent="0.2">
      <c r="A8" s="68"/>
      <c r="B8" s="70" t="s">
        <v>1388</v>
      </c>
      <c r="C8" s="150"/>
      <c r="D8" s="499"/>
      <c r="E8" s="499"/>
      <c r="F8" s="108">
        <v>4</v>
      </c>
      <c r="G8" s="108">
        <f>N8</f>
        <v>0</v>
      </c>
      <c r="H8" s="68"/>
      <c r="I8" s="68"/>
      <c r="J8" s="68"/>
      <c r="K8" s="68"/>
      <c r="L8" s="71"/>
      <c r="M8" s="210" t="b">
        <v>0</v>
      </c>
      <c r="N8" s="211">
        <f>IF(M8=TRUE,F8,0)</f>
        <v>0</v>
      </c>
      <c r="O8" s="71"/>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c r="BC8" s="864"/>
      <c r="BD8" s="864"/>
      <c r="BE8" s="864"/>
      <c r="BF8" s="864"/>
      <c r="BG8" s="864"/>
      <c r="BH8" s="864"/>
      <c r="BI8" s="864"/>
      <c r="BJ8" s="864"/>
      <c r="BK8" s="864"/>
      <c r="BL8" s="864"/>
      <c r="BM8" s="864"/>
      <c r="BN8" s="864"/>
      <c r="BO8" s="864"/>
      <c r="BP8" s="864"/>
      <c r="BQ8" s="864"/>
      <c r="BR8" s="864"/>
      <c r="BS8" s="864"/>
      <c r="BT8" s="864"/>
    </row>
    <row r="9" spans="1:72" s="69" customFormat="1" ht="27.75" customHeight="1" x14ac:dyDescent="0.2">
      <c r="A9" s="68"/>
      <c r="B9" s="70" t="s">
        <v>1389</v>
      </c>
      <c r="C9" s="150"/>
      <c r="D9" s="499"/>
      <c r="E9" s="499"/>
      <c r="F9" s="108">
        <v>2</v>
      </c>
      <c r="G9" s="108">
        <f t="shared" ref="G9:G23" si="0">N9</f>
        <v>0</v>
      </c>
      <c r="H9" s="68"/>
      <c r="I9" s="68"/>
      <c r="J9" s="68"/>
      <c r="K9" s="68"/>
      <c r="L9" s="71"/>
      <c r="M9" s="210" t="b">
        <v>0</v>
      </c>
      <c r="N9" s="211">
        <f>IF(M9=TRUE,F9,0)</f>
        <v>0</v>
      </c>
      <c r="O9" s="71"/>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4"/>
      <c r="BH9" s="864"/>
      <c r="BI9" s="864"/>
      <c r="BJ9" s="864"/>
      <c r="BK9" s="864"/>
      <c r="BL9" s="864"/>
      <c r="BM9" s="864"/>
      <c r="BN9" s="864"/>
      <c r="BO9" s="864"/>
      <c r="BP9" s="864"/>
      <c r="BQ9" s="864"/>
      <c r="BR9" s="864"/>
      <c r="BS9" s="864"/>
      <c r="BT9" s="864"/>
    </row>
    <row r="10" spans="1:72" s="69" customFormat="1" ht="27.75" customHeight="1" x14ac:dyDescent="0.2">
      <c r="A10" s="68"/>
      <c r="B10" s="70" t="s">
        <v>1390</v>
      </c>
      <c r="C10" s="150"/>
      <c r="D10" s="499"/>
      <c r="E10" s="499"/>
      <c r="F10" s="108">
        <v>3</v>
      </c>
      <c r="G10" s="108">
        <f t="shared" si="0"/>
        <v>0</v>
      </c>
      <c r="H10" s="68"/>
      <c r="I10" s="68"/>
      <c r="J10" s="68"/>
      <c r="K10" s="68"/>
      <c r="L10" s="71"/>
      <c r="M10" s="210" t="b">
        <v>0</v>
      </c>
      <c r="N10" s="211">
        <f t="shared" ref="N10:N23" si="1">IF(M10=TRUE,F10,0)</f>
        <v>0</v>
      </c>
      <c r="O10" s="71"/>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864"/>
      <c r="BO10" s="864"/>
      <c r="BP10" s="864"/>
      <c r="BQ10" s="864"/>
      <c r="BR10" s="864"/>
      <c r="BS10" s="864"/>
      <c r="BT10" s="864"/>
    </row>
    <row r="11" spans="1:72" s="69" customFormat="1" ht="27.75" customHeight="1" x14ac:dyDescent="0.2">
      <c r="A11" s="68"/>
      <c r="B11" s="70" t="s">
        <v>1391</v>
      </c>
      <c r="C11" s="150"/>
      <c r="D11" s="499"/>
      <c r="E11" s="499"/>
      <c r="F11" s="108">
        <v>2</v>
      </c>
      <c r="G11" s="108">
        <f t="shared" si="0"/>
        <v>0</v>
      </c>
      <c r="H11" s="68"/>
      <c r="I11" s="68"/>
      <c r="J11" s="68"/>
      <c r="K11" s="68"/>
      <c r="L11" s="71"/>
      <c r="M11" s="210" t="b">
        <v>0</v>
      </c>
      <c r="N11" s="211">
        <f t="shared" si="1"/>
        <v>0</v>
      </c>
      <c r="O11" s="71"/>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4"/>
      <c r="BF11" s="864"/>
      <c r="BG11" s="864"/>
      <c r="BH11" s="864"/>
      <c r="BI11" s="864"/>
      <c r="BJ11" s="864"/>
      <c r="BK11" s="864"/>
      <c r="BL11" s="864"/>
      <c r="BM11" s="864"/>
      <c r="BN11" s="864"/>
      <c r="BO11" s="864"/>
      <c r="BP11" s="864"/>
      <c r="BQ11" s="864"/>
      <c r="BR11" s="864"/>
      <c r="BS11" s="864"/>
      <c r="BT11" s="864"/>
    </row>
    <row r="12" spans="1:72" s="69" customFormat="1" ht="27.75" customHeight="1" x14ac:dyDescent="0.2">
      <c r="A12" s="68"/>
      <c r="B12" s="70" t="s">
        <v>1392</v>
      </c>
      <c r="C12" s="150"/>
      <c r="D12" s="499"/>
      <c r="E12" s="499"/>
      <c r="F12" s="108">
        <v>2</v>
      </c>
      <c r="G12" s="108">
        <f t="shared" si="0"/>
        <v>0</v>
      </c>
      <c r="H12" s="68"/>
      <c r="I12" s="68"/>
      <c r="J12" s="68"/>
      <c r="K12" s="68"/>
      <c r="L12" s="71"/>
      <c r="M12" s="210" t="b">
        <v>0</v>
      </c>
      <c r="N12" s="211">
        <f t="shared" si="1"/>
        <v>0</v>
      </c>
      <c r="O12" s="71"/>
      <c r="P12" s="864"/>
      <c r="Q12" s="864"/>
      <c r="R12" s="864"/>
      <c r="S12" s="864"/>
      <c r="T12" s="864"/>
      <c r="U12" s="864"/>
      <c r="V12" s="864"/>
      <c r="W12" s="864"/>
      <c r="X12" s="864"/>
      <c r="Y12" s="864"/>
      <c r="Z12" s="864"/>
      <c r="AA12" s="864"/>
      <c r="AB12" s="864"/>
      <c r="AC12" s="864"/>
      <c r="AD12" s="864"/>
      <c r="AE12" s="864"/>
      <c r="AF12" s="864"/>
      <c r="AG12" s="864"/>
      <c r="AH12" s="864"/>
      <c r="AI12" s="864"/>
      <c r="AJ12" s="864"/>
      <c r="AK12" s="864"/>
      <c r="AL12" s="864"/>
      <c r="AM12" s="864"/>
      <c r="AN12" s="864"/>
      <c r="AO12" s="864"/>
      <c r="AP12" s="864"/>
      <c r="AQ12" s="864"/>
      <c r="AR12" s="864"/>
      <c r="AS12" s="864"/>
      <c r="AT12" s="864"/>
      <c r="AU12" s="864"/>
      <c r="AV12" s="864"/>
      <c r="AW12" s="864"/>
      <c r="AX12" s="864"/>
      <c r="AY12" s="864"/>
      <c r="AZ12" s="864"/>
      <c r="BA12" s="864"/>
      <c r="BB12" s="864"/>
      <c r="BC12" s="864"/>
      <c r="BD12" s="864"/>
      <c r="BE12" s="864"/>
      <c r="BF12" s="864"/>
      <c r="BG12" s="864"/>
      <c r="BH12" s="864"/>
      <c r="BI12" s="864"/>
      <c r="BJ12" s="864"/>
      <c r="BK12" s="864"/>
      <c r="BL12" s="864"/>
      <c r="BM12" s="864"/>
      <c r="BN12" s="864"/>
      <c r="BO12" s="864"/>
      <c r="BP12" s="864"/>
      <c r="BQ12" s="864"/>
      <c r="BR12" s="864"/>
      <c r="BS12" s="864"/>
      <c r="BT12" s="864"/>
    </row>
    <row r="13" spans="1:72" s="69" customFormat="1" ht="27.75" customHeight="1" x14ac:dyDescent="0.2">
      <c r="A13" s="68"/>
      <c r="B13" s="70" t="s">
        <v>1393</v>
      </c>
      <c r="C13" s="150"/>
      <c r="D13" s="499"/>
      <c r="E13" s="499"/>
      <c r="F13" s="108">
        <v>2</v>
      </c>
      <c r="G13" s="108">
        <f t="shared" si="0"/>
        <v>0</v>
      </c>
      <c r="H13" s="68"/>
      <c r="I13" s="68"/>
      <c r="J13" s="68"/>
      <c r="K13" s="68"/>
      <c r="L13" s="71"/>
      <c r="M13" s="210" t="b">
        <v>0</v>
      </c>
      <c r="N13" s="211">
        <f t="shared" si="1"/>
        <v>0</v>
      </c>
      <c r="O13" s="71"/>
      <c r="P13" s="864"/>
      <c r="Q13" s="864"/>
      <c r="R13" s="864"/>
      <c r="S13" s="864"/>
      <c r="T13" s="864"/>
      <c r="U13" s="864"/>
      <c r="V13" s="864"/>
      <c r="W13" s="864"/>
      <c r="X13" s="864"/>
      <c r="Y13" s="864"/>
      <c r="Z13" s="864"/>
      <c r="AA13" s="864"/>
      <c r="AB13" s="864"/>
      <c r="AC13" s="864"/>
      <c r="AD13" s="864"/>
      <c r="AE13" s="864"/>
      <c r="AF13" s="864"/>
      <c r="AG13" s="864"/>
      <c r="AH13" s="864"/>
      <c r="AI13" s="864"/>
      <c r="AJ13" s="864"/>
      <c r="AK13" s="864"/>
      <c r="AL13" s="864"/>
      <c r="AM13" s="864"/>
      <c r="AN13" s="864"/>
      <c r="AO13" s="864"/>
      <c r="AP13" s="864"/>
      <c r="AQ13" s="864"/>
      <c r="AR13" s="864"/>
      <c r="AS13" s="864"/>
      <c r="AT13" s="864"/>
      <c r="AU13" s="864"/>
      <c r="AV13" s="864"/>
      <c r="AW13" s="864"/>
      <c r="AX13" s="864"/>
      <c r="AY13" s="864"/>
      <c r="AZ13" s="864"/>
      <c r="BA13" s="864"/>
      <c r="BB13" s="864"/>
      <c r="BC13" s="864"/>
      <c r="BD13" s="864"/>
      <c r="BE13" s="864"/>
      <c r="BF13" s="864"/>
      <c r="BG13" s="864"/>
      <c r="BH13" s="864"/>
      <c r="BI13" s="864"/>
      <c r="BJ13" s="864"/>
      <c r="BK13" s="864"/>
      <c r="BL13" s="864"/>
      <c r="BM13" s="864"/>
      <c r="BN13" s="864"/>
      <c r="BO13" s="864"/>
      <c r="BP13" s="864"/>
      <c r="BQ13" s="864"/>
      <c r="BR13" s="864"/>
      <c r="BS13" s="864"/>
      <c r="BT13" s="864"/>
    </row>
    <row r="14" spans="1:72" s="69" customFormat="1" ht="27.75" customHeight="1" x14ac:dyDescent="0.2">
      <c r="A14" s="68"/>
      <c r="B14" s="70" t="s">
        <v>1394</v>
      </c>
      <c r="C14" s="150"/>
      <c r="D14" s="499"/>
      <c r="E14" s="499"/>
      <c r="F14" s="108">
        <v>2</v>
      </c>
      <c r="G14" s="108">
        <f t="shared" si="0"/>
        <v>0</v>
      </c>
      <c r="H14" s="68"/>
      <c r="I14" s="68"/>
      <c r="J14" s="68"/>
      <c r="K14" s="68"/>
      <c r="L14" s="71"/>
      <c r="M14" s="210" t="b">
        <v>0</v>
      </c>
      <c r="N14" s="211">
        <f t="shared" si="1"/>
        <v>0</v>
      </c>
      <c r="O14" s="71"/>
      <c r="P14" s="864"/>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64"/>
      <c r="AW14" s="864"/>
      <c r="AX14" s="864"/>
      <c r="AY14" s="864"/>
      <c r="AZ14" s="864"/>
      <c r="BA14" s="864"/>
      <c r="BB14" s="864"/>
      <c r="BC14" s="864"/>
      <c r="BD14" s="864"/>
      <c r="BE14" s="864"/>
      <c r="BF14" s="864"/>
      <c r="BG14" s="864"/>
      <c r="BH14" s="864"/>
      <c r="BI14" s="864"/>
      <c r="BJ14" s="864"/>
      <c r="BK14" s="864"/>
      <c r="BL14" s="864"/>
      <c r="BM14" s="864"/>
      <c r="BN14" s="864"/>
      <c r="BO14" s="864"/>
      <c r="BP14" s="864"/>
      <c r="BQ14" s="864"/>
      <c r="BR14" s="864"/>
      <c r="BS14" s="864"/>
      <c r="BT14" s="864"/>
    </row>
    <row r="15" spans="1:72" s="69" customFormat="1" ht="27.75" customHeight="1" x14ac:dyDescent="0.2">
      <c r="A15" s="68"/>
      <c r="B15" s="70" t="s">
        <v>1395</v>
      </c>
      <c r="C15" s="150"/>
      <c r="D15" s="499"/>
      <c r="E15" s="499"/>
      <c r="F15" s="108">
        <v>4</v>
      </c>
      <c r="G15" s="108">
        <f t="shared" si="0"/>
        <v>0</v>
      </c>
      <c r="H15" s="68"/>
      <c r="I15" s="68"/>
      <c r="J15" s="68"/>
      <c r="K15" s="68"/>
      <c r="L15" s="71"/>
      <c r="M15" s="210" t="b">
        <v>0</v>
      </c>
      <c r="N15" s="211">
        <f t="shared" si="1"/>
        <v>0</v>
      </c>
      <c r="O15" s="71"/>
      <c r="P15" s="864"/>
      <c r="Q15" s="864"/>
      <c r="R15" s="864"/>
      <c r="S15" s="864"/>
      <c r="T15" s="864"/>
      <c r="U15" s="864"/>
      <c r="V15" s="864"/>
      <c r="W15" s="864"/>
      <c r="X15" s="864"/>
      <c r="Y15" s="864"/>
      <c r="Z15" s="864"/>
      <c r="AA15" s="864"/>
      <c r="AB15" s="864"/>
      <c r="AC15" s="864"/>
      <c r="AD15" s="864"/>
      <c r="AE15" s="864"/>
      <c r="AF15" s="864"/>
      <c r="AG15" s="864"/>
      <c r="AH15" s="864"/>
      <c r="AI15" s="864"/>
      <c r="AJ15" s="864"/>
      <c r="AK15" s="864"/>
      <c r="AL15" s="864"/>
      <c r="AM15" s="864"/>
      <c r="AN15" s="864"/>
      <c r="AO15" s="864"/>
      <c r="AP15" s="864"/>
      <c r="AQ15" s="864"/>
      <c r="AR15" s="864"/>
      <c r="AS15" s="864"/>
      <c r="AT15" s="864"/>
      <c r="AU15" s="864"/>
      <c r="AV15" s="864"/>
      <c r="AW15" s="864"/>
      <c r="AX15" s="864"/>
      <c r="AY15" s="864"/>
      <c r="AZ15" s="864"/>
      <c r="BA15" s="864"/>
      <c r="BB15" s="864"/>
      <c r="BC15" s="864"/>
      <c r="BD15" s="864"/>
      <c r="BE15" s="864"/>
      <c r="BF15" s="864"/>
      <c r="BG15" s="864"/>
      <c r="BH15" s="864"/>
      <c r="BI15" s="864"/>
      <c r="BJ15" s="864"/>
      <c r="BK15" s="864"/>
      <c r="BL15" s="864"/>
      <c r="BM15" s="864"/>
      <c r="BN15" s="864"/>
      <c r="BO15" s="864"/>
      <c r="BP15" s="864"/>
      <c r="BQ15" s="864"/>
      <c r="BR15" s="864"/>
      <c r="BS15" s="864"/>
      <c r="BT15" s="864"/>
    </row>
    <row r="16" spans="1:72" s="69" customFormat="1" ht="27.75" customHeight="1" x14ac:dyDescent="0.2">
      <c r="A16" s="68"/>
      <c r="B16" s="70" t="s">
        <v>1396</v>
      </c>
      <c r="C16" s="150"/>
      <c r="D16" s="499"/>
      <c r="E16" s="499"/>
      <c r="F16" s="108">
        <v>2</v>
      </c>
      <c r="G16" s="108">
        <f t="shared" si="0"/>
        <v>0</v>
      </c>
      <c r="H16" s="68"/>
      <c r="I16" s="68"/>
      <c r="J16" s="68"/>
      <c r="K16" s="68"/>
      <c r="L16" s="71"/>
      <c r="M16" s="210" t="b">
        <v>0</v>
      </c>
      <c r="N16" s="211">
        <f t="shared" si="1"/>
        <v>0</v>
      </c>
      <c r="O16" s="71"/>
      <c r="P16" s="864"/>
      <c r="Q16" s="864"/>
      <c r="R16" s="864"/>
      <c r="S16" s="864"/>
      <c r="T16" s="864"/>
      <c r="U16" s="864"/>
      <c r="V16" s="864"/>
      <c r="W16" s="864"/>
      <c r="X16" s="864"/>
      <c r="Y16" s="864"/>
      <c r="Z16" s="864"/>
      <c r="AA16" s="864"/>
      <c r="AB16" s="864"/>
      <c r="AC16" s="864"/>
      <c r="AD16" s="864"/>
      <c r="AE16" s="864"/>
      <c r="AF16" s="864"/>
      <c r="AG16" s="864"/>
      <c r="AH16" s="864"/>
      <c r="AI16" s="864"/>
      <c r="AJ16" s="864"/>
      <c r="AK16" s="864"/>
      <c r="AL16" s="864"/>
      <c r="AM16" s="864"/>
      <c r="AN16" s="864"/>
      <c r="AO16" s="864"/>
      <c r="AP16" s="864"/>
      <c r="AQ16" s="864"/>
      <c r="AR16" s="864"/>
      <c r="AS16" s="864"/>
      <c r="AT16" s="864"/>
      <c r="AU16" s="864"/>
      <c r="AV16" s="864"/>
      <c r="AW16" s="864"/>
      <c r="AX16" s="864"/>
      <c r="AY16" s="864"/>
      <c r="AZ16" s="864"/>
      <c r="BA16" s="864"/>
      <c r="BB16" s="864"/>
      <c r="BC16" s="864"/>
      <c r="BD16" s="864"/>
      <c r="BE16" s="864"/>
      <c r="BF16" s="864"/>
      <c r="BG16" s="864"/>
      <c r="BH16" s="864"/>
      <c r="BI16" s="864"/>
      <c r="BJ16" s="864"/>
      <c r="BK16" s="864"/>
      <c r="BL16" s="864"/>
      <c r="BM16" s="864"/>
      <c r="BN16" s="864"/>
      <c r="BO16" s="864"/>
      <c r="BP16" s="864"/>
      <c r="BQ16" s="864"/>
      <c r="BR16" s="864"/>
      <c r="BS16" s="864"/>
      <c r="BT16" s="864"/>
    </row>
    <row r="17" spans="1:72" s="69" customFormat="1" ht="27.75" customHeight="1" x14ac:dyDescent="0.2">
      <c r="A17" s="68"/>
      <c r="B17" s="70" t="s">
        <v>1397</v>
      </c>
      <c r="C17" s="150"/>
      <c r="D17" s="499"/>
      <c r="E17" s="499"/>
      <c r="F17" s="108">
        <v>1</v>
      </c>
      <c r="G17" s="108">
        <f t="shared" si="0"/>
        <v>0</v>
      </c>
      <c r="H17" s="68"/>
      <c r="I17" s="68"/>
      <c r="J17" s="68"/>
      <c r="K17" s="68"/>
      <c r="L17" s="71"/>
      <c r="M17" s="210" t="b">
        <v>0</v>
      </c>
      <c r="N17" s="211">
        <f t="shared" si="1"/>
        <v>0</v>
      </c>
      <c r="O17" s="71"/>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c r="AS17" s="864"/>
      <c r="AT17" s="864"/>
      <c r="AU17" s="864"/>
      <c r="AV17" s="864"/>
      <c r="AW17" s="864"/>
      <c r="AX17" s="864"/>
      <c r="AY17" s="864"/>
      <c r="AZ17" s="864"/>
      <c r="BA17" s="864"/>
      <c r="BB17" s="864"/>
      <c r="BC17" s="864"/>
      <c r="BD17" s="864"/>
      <c r="BE17" s="864"/>
      <c r="BF17" s="864"/>
      <c r="BG17" s="864"/>
      <c r="BH17" s="864"/>
      <c r="BI17" s="864"/>
      <c r="BJ17" s="864"/>
      <c r="BK17" s="864"/>
      <c r="BL17" s="864"/>
      <c r="BM17" s="864"/>
      <c r="BN17" s="864"/>
      <c r="BO17" s="864"/>
      <c r="BP17" s="864"/>
      <c r="BQ17" s="864"/>
      <c r="BR17" s="864"/>
      <c r="BS17" s="864"/>
      <c r="BT17" s="864"/>
    </row>
    <row r="18" spans="1:72" s="69" customFormat="1" ht="27.75" customHeight="1" x14ac:dyDescent="0.2">
      <c r="A18" s="68"/>
      <c r="B18" s="70" t="s">
        <v>1398</v>
      </c>
      <c r="C18" s="150"/>
      <c r="D18" s="499"/>
      <c r="E18" s="499"/>
      <c r="F18" s="108">
        <v>2</v>
      </c>
      <c r="G18" s="108">
        <f t="shared" si="0"/>
        <v>0</v>
      </c>
      <c r="H18" s="68"/>
      <c r="I18" s="68"/>
      <c r="J18" s="68"/>
      <c r="K18" s="68"/>
      <c r="L18" s="71"/>
      <c r="M18" s="210" t="b">
        <v>0</v>
      </c>
      <c r="N18" s="211">
        <f t="shared" si="1"/>
        <v>0</v>
      </c>
      <c r="O18" s="71"/>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c r="AS18" s="864"/>
      <c r="AT18" s="864"/>
      <c r="AU18" s="864"/>
      <c r="AV18" s="864"/>
      <c r="AW18" s="864"/>
      <c r="AX18" s="864"/>
      <c r="AY18" s="864"/>
      <c r="AZ18" s="864"/>
      <c r="BA18" s="864"/>
      <c r="BB18" s="864"/>
      <c r="BC18" s="864"/>
      <c r="BD18" s="864"/>
      <c r="BE18" s="864"/>
      <c r="BF18" s="864"/>
      <c r="BG18" s="864"/>
      <c r="BH18" s="864"/>
      <c r="BI18" s="864"/>
      <c r="BJ18" s="864"/>
      <c r="BK18" s="864"/>
      <c r="BL18" s="864"/>
      <c r="BM18" s="864"/>
      <c r="BN18" s="864"/>
      <c r="BO18" s="864"/>
      <c r="BP18" s="864"/>
      <c r="BQ18" s="864"/>
      <c r="BR18" s="864"/>
      <c r="BS18" s="864"/>
      <c r="BT18" s="864"/>
    </row>
    <row r="19" spans="1:72" s="69" customFormat="1" ht="27.75" customHeight="1" x14ac:dyDescent="0.2">
      <c r="A19" s="68"/>
      <c r="B19" s="70" t="s">
        <v>1399</v>
      </c>
      <c r="C19" s="150"/>
      <c r="D19" s="499"/>
      <c r="E19" s="499"/>
      <c r="F19" s="108">
        <v>2</v>
      </c>
      <c r="G19" s="108">
        <f t="shared" si="0"/>
        <v>0</v>
      </c>
      <c r="H19" s="68"/>
      <c r="I19" s="68"/>
      <c r="J19" s="68"/>
      <c r="K19" s="68"/>
      <c r="L19" s="71"/>
      <c r="M19" s="210" t="b">
        <v>0</v>
      </c>
      <c r="N19" s="211">
        <f t="shared" si="1"/>
        <v>0</v>
      </c>
      <c r="O19" s="71"/>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c r="AU19" s="864"/>
      <c r="AV19" s="864"/>
      <c r="AW19" s="864"/>
      <c r="AX19" s="864"/>
      <c r="AY19" s="864"/>
      <c r="AZ19" s="864"/>
      <c r="BA19" s="864"/>
      <c r="BB19" s="864"/>
      <c r="BC19" s="864"/>
      <c r="BD19" s="864"/>
      <c r="BE19" s="864"/>
      <c r="BF19" s="864"/>
      <c r="BG19" s="864"/>
      <c r="BH19" s="864"/>
      <c r="BI19" s="864"/>
      <c r="BJ19" s="864"/>
      <c r="BK19" s="864"/>
      <c r="BL19" s="864"/>
      <c r="BM19" s="864"/>
      <c r="BN19" s="864"/>
      <c r="BO19" s="864"/>
      <c r="BP19" s="864"/>
      <c r="BQ19" s="864"/>
      <c r="BR19" s="864"/>
      <c r="BS19" s="864"/>
      <c r="BT19" s="864"/>
    </row>
    <row r="20" spans="1:72" s="69" customFormat="1" ht="27.75" customHeight="1" x14ac:dyDescent="0.2">
      <c r="A20" s="68"/>
      <c r="B20" s="70" t="s">
        <v>1400</v>
      </c>
      <c r="C20" s="150"/>
      <c r="D20" s="499"/>
      <c r="E20" s="499"/>
      <c r="F20" s="108">
        <v>2</v>
      </c>
      <c r="G20" s="108">
        <f t="shared" si="0"/>
        <v>0</v>
      </c>
      <c r="H20" s="68"/>
      <c r="I20" s="68"/>
      <c r="J20" s="68"/>
      <c r="K20" s="68"/>
      <c r="L20" s="71"/>
      <c r="M20" s="210" t="b">
        <v>0</v>
      </c>
      <c r="N20" s="211">
        <f t="shared" si="1"/>
        <v>0</v>
      </c>
      <c r="O20" s="71"/>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c r="AS20" s="864"/>
      <c r="AT20" s="864"/>
      <c r="AU20" s="864"/>
      <c r="AV20" s="864"/>
      <c r="AW20" s="864"/>
      <c r="AX20" s="864"/>
      <c r="AY20" s="864"/>
      <c r="AZ20" s="864"/>
      <c r="BA20" s="864"/>
      <c r="BB20" s="864"/>
      <c r="BC20" s="864"/>
      <c r="BD20" s="864"/>
      <c r="BE20" s="864"/>
      <c r="BF20" s="864"/>
      <c r="BG20" s="864"/>
      <c r="BH20" s="864"/>
      <c r="BI20" s="864"/>
      <c r="BJ20" s="864"/>
      <c r="BK20" s="864"/>
      <c r="BL20" s="864"/>
      <c r="BM20" s="864"/>
      <c r="BN20" s="864"/>
      <c r="BO20" s="864"/>
      <c r="BP20" s="864"/>
      <c r="BQ20" s="864"/>
      <c r="BR20" s="864"/>
      <c r="BS20" s="864"/>
      <c r="BT20" s="864"/>
    </row>
    <row r="21" spans="1:72" s="69" customFormat="1" ht="27.75" customHeight="1" x14ac:dyDescent="0.2">
      <c r="A21" s="68"/>
      <c r="B21" s="70" t="s">
        <v>1401</v>
      </c>
      <c r="C21" s="150"/>
      <c r="D21" s="499"/>
      <c r="E21" s="499"/>
      <c r="F21" s="108">
        <v>3</v>
      </c>
      <c r="G21" s="108">
        <f t="shared" si="0"/>
        <v>0</v>
      </c>
      <c r="H21" s="68"/>
      <c r="I21" s="68"/>
      <c r="J21" s="68"/>
      <c r="K21" s="68"/>
      <c r="L21" s="71"/>
      <c r="M21" s="210" t="b">
        <v>0</v>
      </c>
      <c r="N21" s="211">
        <f t="shared" si="1"/>
        <v>0</v>
      </c>
      <c r="O21" s="71"/>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row>
    <row r="22" spans="1:72" s="69" customFormat="1" ht="27.75" customHeight="1" x14ac:dyDescent="0.2">
      <c r="A22" s="68"/>
      <c r="B22" s="70" t="s">
        <v>1402</v>
      </c>
      <c r="C22" s="150"/>
      <c r="D22" s="499"/>
      <c r="E22" s="499"/>
      <c r="F22" s="108">
        <v>3</v>
      </c>
      <c r="G22" s="108">
        <f t="shared" si="0"/>
        <v>0</v>
      </c>
      <c r="H22" s="68"/>
      <c r="I22" s="68"/>
      <c r="J22" s="68"/>
      <c r="K22" s="68"/>
      <c r="L22" s="71"/>
      <c r="M22" s="210" t="b">
        <v>0</v>
      </c>
      <c r="N22" s="211">
        <f t="shared" si="1"/>
        <v>0</v>
      </c>
      <c r="O22" s="71"/>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E22" s="864"/>
      <c r="BF22" s="864"/>
      <c r="BG22" s="864"/>
      <c r="BH22" s="864"/>
      <c r="BI22" s="864"/>
      <c r="BJ22" s="864"/>
      <c r="BK22" s="864"/>
      <c r="BL22" s="864"/>
      <c r="BM22" s="864"/>
      <c r="BN22" s="864"/>
      <c r="BO22" s="864"/>
      <c r="BP22" s="864"/>
      <c r="BQ22" s="864"/>
      <c r="BR22" s="864"/>
      <c r="BS22" s="864"/>
      <c r="BT22" s="864"/>
    </row>
    <row r="23" spans="1:72" s="69" customFormat="1" ht="27.75" customHeight="1" x14ac:dyDescent="0.2">
      <c r="A23" s="68"/>
      <c r="B23" s="70" t="s">
        <v>1403</v>
      </c>
      <c r="C23" s="150"/>
      <c r="D23" s="499"/>
      <c r="E23" s="499"/>
      <c r="F23" s="108">
        <v>4</v>
      </c>
      <c r="G23" s="108">
        <f t="shared" si="0"/>
        <v>0</v>
      </c>
      <c r="H23" s="68"/>
      <c r="I23" s="68"/>
      <c r="J23" s="68"/>
      <c r="K23" s="68"/>
      <c r="L23" s="71"/>
      <c r="M23" s="210" t="b">
        <v>0</v>
      </c>
      <c r="N23" s="211">
        <f t="shared" si="1"/>
        <v>0</v>
      </c>
      <c r="O23" s="71"/>
      <c r="P23" s="864"/>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4"/>
      <c r="BC23" s="864"/>
      <c r="BD23" s="864"/>
      <c r="BE23" s="864"/>
      <c r="BF23" s="864"/>
      <c r="BG23" s="864"/>
      <c r="BH23" s="864"/>
      <c r="BI23" s="864"/>
      <c r="BJ23" s="864"/>
      <c r="BK23" s="864"/>
      <c r="BL23" s="864"/>
      <c r="BM23" s="864"/>
      <c r="BN23" s="864"/>
      <c r="BO23" s="864"/>
      <c r="BP23" s="864"/>
      <c r="BQ23" s="864"/>
      <c r="BR23" s="864"/>
      <c r="BS23" s="864"/>
      <c r="BT23" s="864"/>
    </row>
    <row r="24" spans="1:72" x14ac:dyDescent="0.25">
      <c r="B24" s="11"/>
      <c r="C24" s="11"/>
      <c r="D24" s="11"/>
      <c r="E24" s="107" t="s">
        <v>35</v>
      </c>
      <c r="F24" s="109">
        <v>40</v>
      </c>
      <c r="G24" s="109">
        <f>SUM(G8:G23)</f>
        <v>0</v>
      </c>
      <c r="L24" s="2"/>
      <c r="M24" s="212"/>
      <c r="N24" s="197"/>
      <c r="O24" s="2"/>
    </row>
    <row r="25" spans="1:72" x14ac:dyDescent="0.25">
      <c r="B25" s="11"/>
      <c r="C25" s="11"/>
      <c r="D25" s="11"/>
      <c r="E25" s="11"/>
      <c r="F25" s="13"/>
      <c r="G25" s="13"/>
      <c r="M25" s="213"/>
    </row>
    <row r="26" spans="1:72" s="10" customFormat="1" x14ac:dyDescent="0.25">
      <c r="A26" s="11"/>
      <c r="B26" s="547" t="s">
        <v>2022</v>
      </c>
      <c r="C26" s="11"/>
      <c r="D26" s="11"/>
      <c r="E26" s="11"/>
      <c r="F26" s="13"/>
      <c r="G26" s="13"/>
      <c r="H26" s="11"/>
      <c r="I26" s="11"/>
      <c r="J26" s="11"/>
      <c r="K26" s="11"/>
      <c r="L26" s="11"/>
      <c r="M26" s="213"/>
      <c r="N26" s="142"/>
      <c r="O26" s="11"/>
      <c r="P26" s="863"/>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row>
    <row r="27" spans="1:72" s="10" customFormat="1" x14ac:dyDescent="0.25">
      <c r="A27" s="11"/>
      <c r="B27" s="11"/>
      <c r="C27" s="11"/>
      <c r="D27" s="11"/>
      <c r="E27" s="11"/>
      <c r="F27" s="13"/>
      <c r="G27" s="13"/>
      <c r="H27" s="11"/>
      <c r="I27" s="11"/>
      <c r="J27" s="11"/>
      <c r="K27" s="11"/>
      <c r="L27" s="11"/>
      <c r="M27" s="213"/>
      <c r="N27" s="142"/>
      <c r="O27" s="11"/>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row>
    <row r="28" spans="1:72" s="78" customFormat="1" ht="12.75" x14ac:dyDescent="0.2">
      <c r="A28" s="76"/>
      <c r="B28" s="76"/>
      <c r="C28" s="76"/>
      <c r="D28" s="76"/>
      <c r="E28" s="76"/>
      <c r="F28" s="119"/>
      <c r="G28" s="119"/>
      <c r="H28" s="76"/>
      <c r="I28" s="76"/>
      <c r="J28" s="76"/>
      <c r="K28" s="76"/>
      <c r="L28" s="76"/>
      <c r="M28" s="146"/>
      <c r="N28" s="143"/>
      <c r="O28" s="76"/>
      <c r="P28" s="804"/>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c r="BQ28" s="804"/>
      <c r="BR28" s="804"/>
      <c r="BS28" s="804"/>
      <c r="BT28" s="804"/>
    </row>
    <row r="29" spans="1:72" s="78" customFormat="1" ht="12.75" x14ac:dyDescent="0.2">
      <c r="A29" s="76"/>
      <c r="B29" s="76"/>
      <c r="C29" s="76"/>
      <c r="D29" s="76"/>
      <c r="E29" s="76"/>
      <c r="F29" s="119"/>
      <c r="G29" s="119"/>
      <c r="H29" s="76"/>
      <c r="I29" s="76"/>
      <c r="J29" s="76"/>
      <c r="K29" s="76"/>
      <c r="L29" s="76"/>
      <c r="M29" s="146"/>
      <c r="N29" s="143"/>
      <c r="O29" s="76"/>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c r="BP29" s="804"/>
      <c r="BQ29" s="804"/>
      <c r="BR29" s="804"/>
      <c r="BS29" s="804"/>
      <c r="BT29" s="804"/>
    </row>
    <row r="30" spans="1:72" s="78" customFormat="1" ht="12.75" x14ac:dyDescent="0.2">
      <c r="A30" s="198"/>
      <c r="B30" s="17" t="s">
        <v>1404</v>
      </c>
      <c r="C30" s="79"/>
      <c r="D30" s="79"/>
      <c r="E30" s="79"/>
      <c r="F30" s="117"/>
      <c r="G30" s="117"/>
      <c r="H30" s="76"/>
      <c r="I30" s="76"/>
      <c r="J30" s="76"/>
      <c r="K30" s="76"/>
      <c r="L30" s="76"/>
      <c r="M30" s="146"/>
      <c r="N30" s="143"/>
      <c r="O30" s="76"/>
      <c r="P30" s="804"/>
      <c r="Q30" s="804"/>
      <c r="R30" s="804"/>
      <c r="S30" s="804"/>
      <c r="T30" s="804"/>
      <c r="U30" s="804"/>
      <c r="V30" s="804"/>
      <c r="W30" s="804"/>
      <c r="X30" s="804"/>
      <c r="Y30" s="804"/>
      <c r="Z30" s="804"/>
      <c r="AA30" s="804"/>
      <c r="AB30" s="804"/>
      <c r="AC30" s="804"/>
      <c r="AD30" s="804"/>
      <c r="AE30" s="804"/>
      <c r="AF30" s="804"/>
      <c r="AG30" s="804"/>
      <c r="AH30" s="804"/>
      <c r="AI30" s="804"/>
      <c r="AJ30" s="804"/>
      <c r="AK30" s="804"/>
      <c r="AL30" s="804"/>
      <c r="AM30" s="804"/>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c r="BP30" s="804"/>
      <c r="BQ30" s="804"/>
      <c r="BR30" s="804"/>
      <c r="BS30" s="804"/>
      <c r="BT30" s="804"/>
    </row>
    <row r="31" spans="1:72" s="78" customFormat="1" ht="12.75" x14ac:dyDescent="0.2">
      <c r="A31" s="76"/>
      <c r="B31" s="121" t="s">
        <v>1405</v>
      </c>
      <c r="C31" s="79"/>
      <c r="D31" s="79"/>
      <c r="E31" s="79"/>
      <c r="F31" s="117"/>
      <c r="G31" s="117"/>
      <c r="H31" s="76"/>
      <c r="I31" s="76"/>
      <c r="J31" s="76"/>
      <c r="K31" s="76"/>
      <c r="L31" s="76"/>
      <c r="M31" s="146"/>
      <c r="N31" s="143"/>
      <c r="O31" s="76"/>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c r="BP31" s="804"/>
      <c r="BQ31" s="804"/>
      <c r="BR31" s="804"/>
      <c r="BS31" s="804"/>
      <c r="BT31" s="804"/>
    </row>
    <row r="32" spans="1:72" s="78" customFormat="1" ht="12.75" x14ac:dyDescent="0.2">
      <c r="A32" s="76"/>
      <c r="B32" s="31" t="s">
        <v>1385</v>
      </c>
      <c r="C32" s="433" t="s">
        <v>554</v>
      </c>
      <c r="D32" s="433" t="s">
        <v>1386</v>
      </c>
      <c r="E32" s="433" t="s">
        <v>1387</v>
      </c>
      <c r="F32" s="406" t="s">
        <v>416</v>
      </c>
      <c r="G32" s="406" t="s">
        <v>420</v>
      </c>
      <c r="H32" s="76"/>
      <c r="I32" s="76"/>
      <c r="J32" s="76"/>
      <c r="K32" s="76"/>
      <c r="L32" s="76"/>
      <c r="M32" s="146"/>
      <c r="N32" s="143"/>
      <c r="O32" s="76"/>
      <c r="P32" s="804"/>
      <c r="Q32" s="804"/>
      <c r="R32" s="804"/>
      <c r="S32" s="804"/>
      <c r="T32" s="804"/>
      <c r="U32" s="804"/>
      <c r="V32" s="804"/>
      <c r="W32" s="804"/>
      <c r="X32" s="804"/>
      <c r="Y32" s="804"/>
      <c r="Z32" s="804"/>
      <c r="AA32" s="804"/>
      <c r="AB32" s="804"/>
      <c r="AC32" s="804"/>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c r="BP32" s="804"/>
      <c r="BQ32" s="804"/>
      <c r="BR32" s="804"/>
      <c r="BS32" s="804"/>
      <c r="BT32" s="804"/>
    </row>
    <row r="33" spans="1:72" s="78" customFormat="1" ht="28.5" customHeight="1" x14ac:dyDescent="0.2">
      <c r="A33" s="76"/>
      <c r="B33" s="70" t="s">
        <v>1406</v>
      </c>
      <c r="C33" s="150"/>
      <c r="D33" s="500"/>
      <c r="E33" s="500"/>
      <c r="F33" s="108">
        <v>1</v>
      </c>
      <c r="G33" s="108">
        <f>N33</f>
        <v>0</v>
      </c>
      <c r="H33" s="76"/>
      <c r="I33" s="76"/>
      <c r="J33" s="76"/>
      <c r="K33" s="76"/>
      <c r="L33" s="76"/>
      <c r="M33" s="146" t="b">
        <v>0</v>
      </c>
      <c r="N33" s="144">
        <f t="shared" ref="N33:N54" si="2">IF(M33=TRUE,F33,0)</f>
        <v>0</v>
      </c>
      <c r="O33" s="76"/>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c r="BP33" s="804"/>
      <c r="BQ33" s="804"/>
      <c r="BR33" s="804"/>
      <c r="BS33" s="804"/>
      <c r="BT33" s="804"/>
    </row>
    <row r="34" spans="1:72" s="78" customFormat="1" ht="28.5" customHeight="1" x14ac:dyDescent="0.2">
      <c r="A34" s="76"/>
      <c r="B34" s="70" t="s">
        <v>1407</v>
      </c>
      <c r="C34" s="150"/>
      <c r="D34" s="500"/>
      <c r="E34" s="500"/>
      <c r="F34" s="108">
        <v>2</v>
      </c>
      <c r="G34" s="108">
        <f>N34</f>
        <v>0</v>
      </c>
      <c r="H34" s="76"/>
      <c r="I34" s="76"/>
      <c r="J34" s="76"/>
      <c r="K34" s="76"/>
      <c r="L34" s="76"/>
      <c r="M34" s="146" t="b">
        <v>0</v>
      </c>
      <c r="N34" s="144">
        <f t="shared" si="2"/>
        <v>0</v>
      </c>
      <c r="O34" s="76"/>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c r="BP34" s="804"/>
      <c r="BQ34" s="804"/>
      <c r="BR34" s="804"/>
      <c r="BS34" s="804"/>
      <c r="BT34" s="804"/>
    </row>
    <row r="35" spans="1:72" s="78" customFormat="1" ht="28.5" customHeight="1" x14ac:dyDescent="0.2">
      <c r="A35" s="76"/>
      <c r="B35" s="70" t="s">
        <v>1408</v>
      </c>
      <c r="C35" s="150"/>
      <c r="D35" s="500"/>
      <c r="E35" s="500"/>
      <c r="F35" s="108">
        <v>1</v>
      </c>
      <c r="G35" s="108">
        <f t="shared" ref="G35:G54" si="3">N35</f>
        <v>0</v>
      </c>
      <c r="H35" s="76"/>
      <c r="I35" s="76"/>
      <c r="J35" s="76"/>
      <c r="K35" s="76"/>
      <c r="L35" s="76"/>
      <c r="M35" s="146" t="b">
        <v>0</v>
      </c>
      <c r="N35" s="144">
        <f t="shared" si="2"/>
        <v>0</v>
      </c>
      <c r="O35" s="76"/>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c r="BP35" s="804"/>
      <c r="BQ35" s="804"/>
      <c r="BR35" s="804"/>
      <c r="BS35" s="804"/>
      <c r="BT35" s="804"/>
    </row>
    <row r="36" spans="1:72" s="78" customFormat="1" ht="28.5" customHeight="1" x14ac:dyDescent="0.2">
      <c r="A36" s="76"/>
      <c r="B36" s="70" t="s">
        <v>1409</v>
      </c>
      <c r="C36" s="150"/>
      <c r="D36" s="500"/>
      <c r="E36" s="500"/>
      <c r="F36" s="108">
        <v>1</v>
      </c>
      <c r="G36" s="108">
        <f t="shared" si="3"/>
        <v>0</v>
      </c>
      <c r="H36" s="76"/>
      <c r="I36" s="76"/>
      <c r="J36" s="76"/>
      <c r="K36" s="76"/>
      <c r="L36" s="76"/>
      <c r="M36" s="146" t="b">
        <v>0</v>
      </c>
      <c r="N36" s="144">
        <f t="shared" si="2"/>
        <v>0</v>
      </c>
      <c r="O36" s="76"/>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4"/>
      <c r="BI36" s="804"/>
      <c r="BJ36" s="804"/>
      <c r="BK36" s="804"/>
      <c r="BL36" s="804"/>
      <c r="BM36" s="804"/>
      <c r="BN36" s="804"/>
      <c r="BO36" s="804"/>
      <c r="BP36" s="804"/>
      <c r="BQ36" s="804"/>
      <c r="BR36" s="804"/>
      <c r="BS36" s="804"/>
      <c r="BT36" s="804"/>
    </row>
    <row r="37" spans="1:72" s="78" customFormat="1" ht="28.5" customHeight="1" x14ac:dyDescent="0.2">
      <c r="A37" s="76"/>
      <c r="B37" s="70" t="s">
        <v>1410</v>
      </c>
      <c r="C37" s="150"/>
      <c r="D37" s="500"/>
      <c r="E37" s="500"/>
      <c r="F37" s="108">
        <v>1</v>
      </c>
      <c r="G37" s="108">
        <f t="shared" si="3"/>
        <v>0</v>
      </c>
      <c r="H37" s="76"/>
      <c r="I37" s="76"/>
      <c r="J37" s="76"/>
      <c r="K37" s="76"/>
      <c r="L37" s="76"/>
      <c r="M37" s="146" t="b">
        <v>0</v>
      </c>
      <c r="N37" s="144">
        <f t="shared" si="2"/>
        <v>0</v>
      </c>
      <c r="O37" s="76"/>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4"/>
      <c r="BI37" s="804"/>
      <c r="BJ37" s="804"/>
      <c r="BK37" s="804"/>
      <c r="BL37" s="804"/>
      <c r="BM37" s="804"/>
      <c r="BN37" s="804"/>
      <c r="BO37" s="804"/>
      <c r="BP37" s="804"/>
      <c r="BQ37" s="804"/>
      <c r="BR37" s="804"/>
      <c r="BS37" s="804"/>
      <c r="BT37" s="804"/>
    </row>
    <row r="38" spans="1:72" s="78" customFormat="1" ht="28.5" customHeight="1" x14ac:dyDescent="0.2">
      <c r="A38" s="76"/>
      <c r="B38" s="70" t="s">
        <v>1411</v>
      </c>
      <c r="C38" s="150"/>
      <c r="D38" s="500"/>
      <c r="E38" s="500"/>
      <c r="F38" s="108">
        <v>2</v>
      </c>
      <c r="G38" s="108">
        <f t="shared" si="3"/>
        <v>0</v>
      </c>
      <c r="H38" s="76"/>
      <c r="I38" s="76"/>
      <c r="J38" s="76"/>
      <c r="K38" s="76"/>
      <c r="L38" s="76"/>
      <c r="M38" s="146" t="b">
        <v>0</v>
      </c>
      <c r="N38" s="144">
        <f t="shared" si="2"/>
        <v>0</v>
      </c>
      <c r="O38" s="76"/>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c r="AQ38" s="804"/>
      <c r="AR38" s="804"/>
      <c r="AS38" s="804"/>
      <c r="AT38" s="804"/>
      <c r="AU38" s="804"/>
      <c r="AV38" s="804"/>
      <c r="AW38" s="804"/>
      <c r="AX38" s="804"/>
      <c r="AY38" s="804"/>
      <c r="AZ38" s="804"/>
      <c r="BA38" s="804"/>
      <c r="BB38" s="804"/>
      <c r="BC38" s="804"/>
      <c r="BD38" s="804"/>
      <c r="BE38" s="804"/>
      <c r="BF38" s="804"/>
      <c r="BG38" s="804"/>
      <c r="BH38" s="804"/>
      <c r="BI38" s="804"/>
      <c r="BJ38" s="804"/>
      <c r="BK38" s="804"/>
      <c r="BL38" s="804"/>
      <c r="BM38" s="804"/>
      <c r="BN38" s="804"/>
      <c r="BO38" s="804"/>
      <c r="BP38" s="804"/>
      <c r="BQ38" s="804"/>
      <c r="BR38" s="804"/>
      <c r="BS38" s="804"/>
      <c r="BT38" s="804"/>
    </row>
    <row r="39" spans="1:72" s="78" customFormat="1" ht="28.5" customHeight="1" x14ac:dyDescent="0.2">
      <c r="A39" s="76"/>
      <c r="B39" s="70" t="s">
        <v>1412</v>
      </c>
      <c r="C39" s="150"/>
      <c r="D39" s="500"/>
      <c r="E39" s="500"/>
      <c r="F39" s="108">
        <v>2</v>
      </c>
      <c r="G39" s="108">
        <f t="shared" si="3"/>
        <v>0</v>
      </c>
      <c r="H39" s="76"/>
      <c r="I39" s="76"/>
      <c r="J39" s="76"/>
      <c r="K39" s="76"/>
      <c r="L39" s="76"/>
      <c r="M39" s="146" t="b">
        <v>0</v>
      </c>
      <c r="N39" s="144">
        <f t="shared" si="2"/>
        <v>0</v>
      </c>
      <c r="O39" s="76"/>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c r="BO39" s="804"/>
      <c r="BP39" s="804"/>
      <c r="BQ39" s="804"/>
      <c r="BR39" s="804"/>
      <c r="BS39" s="804"/>
      <c r="BT39" s="804"/>
    </row>
    <row r="40" spans="1:72" s="78" customFormat="1" ht="28.5" customHeight="1" x14ac:dyDescent="0.2">
      <c r="A40" s="76"/>
      <c r="B40" s="70" t="s">
        <v>1413</v>
      </c>
      <c r="C40" s="150"/>
      <c r="D40" s="500"/>
      <c r="E40" s="500"/>
      <c r="F40" s="108">
        <v>1</v>
      </c>
      <c r="G40" s="108">
        <f t="shared" si="3"/>
        <v>0</v>
      </c>
      <c r="H40" s="76"/>
      <c r="J40" s="76"/>
      <c r="K40" s="76"/>
      <c r="L40" s="76"/>
      <c r="M40" s="146" t="b">
        <v>0</v>
      </c>
      <c r="N40" s="144">
        <f t="shared" si="2"/>
        <v>0</v>
      </c>
      <c r="O40" s="76"/>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c r="BO40" s="804"/>
      <c r="BP40" s="804"/>
      <c r="BQ40" s="804"/>
      <c r="BR40" s="804"/>
      <c r="BS40" s="804"/>
      <c r="BT40" s="804"/>
    </row>
    <row r="41" spans="1:72" s="78" customFormat="1" ht="28.5" customHeight="1" x14ac:dyDescent="0.2">
      <c r="A41" s="76"/>
      <c r="B41" s="70" t="s">
        <v>1773</v>
      </c>
      <c r="C41" s="150"/>
      <c r="D41" s="500"/>
      <c r="E41" s="500"/>
      <c r="F41" s="108">
        <v>2</v>
      </c>
      <c r="G41" s="108">
        <f t="shared" si="3"/>
        <v>0</v>
      </c>
      <c r="H41" s="76"/>
      <c r="I41" s="76"/>
      <c r="J41" s="76"/>
      <c r="K41" s="76"/>
      <c r="L41" s="76"/>
      <c r="M41" s="146" t="b">
        <v>0</v>
      </c>
      <c r="N41" s="144">
        <f t="shared" si="2"/>
        <v>0</v>
      </c>
      <c r="O41" s="76"/>
      <c r="P41" s="804"/>
      <c r="Q41" s="804"/>
      <c r="R41" s="804"/>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4"/>
      <c r="BI41" s="804"/>
      <c r="BJ41" s="804"/>
      <c r="BK41" s="804"/>
      <c r="BL41" s="804"/>
      <c r="BM41" s="804"/>
      <c r="BN41" s="804"/>
      <c r="BO41" s="804"/>
      <c r="BP41" s="804"/>
      <c r="BQ41" s="804"/>
      <c r="BR41" s="804"/>
      <c r="BS41" s="804"/>
      <c r="BT41" s="804"/>
    </row>
    <row r="42" spans="1:72" s="78" customFormat="1" ht="28.5" customHeight="1" x14ac:dyDescent="0.2">
      <c r="A42" s="76"/>
      <c r="B42" s="70" t="s">
        <v>1414</v>
      </c>
      <c r="C42" s="150"/>
      <c r="D42" s="500"/>
      <c r="E42" s="500"/>
      <c r="F42" s="108">
        <v>1</v>
      </c>
      <c r="G42" s="108">
        <f t="shared" si="3"/>
        <v>0</v>
      </c>
      <c r="H42" s="76"/>
      <c r="I42" s="76"/>
      <c r="J42" s="76"/>
      <c r="K42" s="76"/>
      <c r="L42" s="76"/>
      <c r="M42" s="146" t="b">
        <v>0</v>
      </c>
      <c r="N42" s="144">
        <f t="shared" si="2"/>
        <v>0</v>
      </c>
      <c r="O42" s="76"/>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c r="AN42" s="804"/>
      <c r="AO42" s="804"/>
      <c r="AP42" s="804"/>
      <c r="AQ42" s="804"/>
      <c r="AR42" s="804"/>
      <c r="AS42" s="804"/>
      <c r="AT42" s="804"/>
      <c r="AU42" s="804"/>
      <c r="AV42" s="804"/>
      <c r="AW42" s="804"/>
      <c r="AX42" s="804"/>
      <c r="AY42" s="804"/>
      <c r="AZ42" s="804"/>
      <c r="BA42" s="804"/>
      <c r="BB42" s="804"/>
      <c r="BC42" s="804"/>
      <c r="BD42" s="804"/>
      <c r="BE42" s="804"/>
      <c r="BF42" s="804"/>
      <c r="BG42" s="804"/>
      <c r="BH42" s="804"/>
      <c r="BI42" s="804"/>
      <c r="BJ42" s="804"/>
      <c r="BK42" s="804"/>
      <c r="BL42" s="804"/>
      <c r="BM42" s="804"/>
      <c r="BN42" s="804"/>
      <c r="BO42" s="804"/>
      <c r="BP42" s="804"/>
      <c r="BQ42" s="804"/>
      <c r="BR42" s="804"/>
      <c r="BS42" s="804"/>
      <c r="BT42" s="804"/>
    </row>
    <row r="43" spans="1:72" s="78" customFormat="1" ht="28.5" customHeight="1" x14ac:dyDescent="0.2">
      <c r="A43" s="76"/>
      <c r="B43" s="70" t="s">
        <v>1415</v>
      </c>
      <c r="C43" s="150"/>
      <c r="D43" s="500"/>
      <c r="E43" s="500"/>
      <c r="F43" s="108">
        <v>2</v>
      </c>
      <c r="G43" s="108">
        <f t="shared" si="3"/>
        <v>0</v>
      </c>
      <c r="H43" s="76"/>
      <c r="I43" s="76"/>
      <c r="J43" s="76"/>
      <c r="K43" s="76"/>
      <c r="L43" s="76"/>
      <c r="M43" s="146" t="b">
        <v>0</v>
      </c>
      <c r="N43" s="144">
        <f t="shared" si="2"/>
        <v>0</v>
      </c>
      <c r="O43" s="76"/>
      <c r="P43" s="804"/>
      <c r="Q43" s="804"/>
      <c r="R43" s="804"/>
      <c r="S43" s="804"/>
      <c r="T43" s="804"/>
      <c r="U43" s="804"/>
      <c r="V43" s="804"/>
      <c r="W43" s="804"/>
      <c r="X43" s="804"/>
      <c r="Y43" s="804"/>
      <c r="Z43" s="804"/>
      <c r="AA43" s="804"/>
      <c r="AB43" s="804"/>
      <c r="AC43" s="804"/>
      <c r="AD43" s="804"/>
      <c r="AE43" s="804"/>
      <c r="AF43" s="804"/>
      <c r="AG43" s="804"/>
      <c r="AH43" s="804"/>
      <c r="AI43" s="804"/>
      <c r="AJ43" s="804"/>
      <c r="AK43" s="804"/>
      <c r="AL43" s="804"/>
      <c r="AM43" s="804"/>
      <c r="AN43" s="804"/>
      <c r="AO43" s="804"/>
      <c r="AP43" s="804"/>
      <c r="AQ43" s="804"/>
      <c r="AR43" s="804"/>
      <c r="AS43" s="804"/>
      <c r="AT43" s="804"/>
      <c r="AU43" s="804"/>
      <c r="AV43" s="804"/>
      <c r="AW43" s="804"/>
      <c r="AX43" s="804"/>
      <c r="AY43" s="804"/>
      <c r="AZ43" s="804"/>
      <c r="BA43" s="804"/>
      <c r="BB43" s="804"/>
      <c r="BC43" s="804"/>
      <c r="BD43" s="804"/>
      <c r="BE43" s="804"/>
      <c r="BF43" s="804"/>
      <c r="BG43" s="804"/>
      <c r="BH43" s="804"/>
      <c r="BI43" s="804"/>
      <c r="BJ43" s="804"/>
      <c r="BK43" s="804"/>
      <c r="BL43" s="804"/>
      <c r="BM43" s="804"/>
      <c r="BN43" s="804"/>
      <c r="BO43" s="804"/>
      <c r="BP43" s="804"/>
      <c r="BQ43" s="804"/>
      <c r="BR43" s="804"/>
      <c r="BS43" s="804"/>
      <c r="BT43" s="804"/>
    </row>
    <row r="44" spans="1:72" s="78" customFormat="1" ht="28.5" customHeight="1" x14ac:dyDescent="0.2">
      <c r="A44" s="76"/>
      <c r="B44" s="70" t="s">
        <v>1416</v>
      </c>
      <c r="C44" s="150"/>
      <c r="D44" s="500"/>
      <c r="E44" s="500"/>
      <c r="F44" s="108">
        <v>2</v>
      </c>
      <c r="G44" s="108">
        <f t="shared" si="3"/>
        <v>0</v>
      </c>
      <c r="H44" s="76"/>
      <c r="I44" s="76"/>
      <c r="J44" s="76"/>
      <c r="K44" s="76"/>
      <c r="L44" s="76"/>
      <c r="M44" s="146" t="b">
        <v>0</v>
      </c>
      <c r="N44" s="144">
        <f t="shared" si="2"/>
        <v>0</v>
      </c>
      <c r="O44" s="76"/>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c r="AM44" s="804"/>
      <c r="AN44" s="804"/>
      <c r="AO44" s="804"/>
      <c r="AP44" s="804"/>
      <c r="AQ44" s="804"/>
      <c r="AR44" s="804"/>
      <c r="AS44" s="804"/>
      <c r="AT44" s="804"/>
      <c r="AU44" s="804"/>
      <c r="AV44" s="804"/>
      <c r="AW44" s="804"/>
      <c r="AX44" s="804"/>
      <c r="AY44" s="804"/>
      <c r="AZ44" s="804"/>
      <c r="BA44" s="804"/>
      <c r="BB44" s="804"/>
      <c r="BC44" s="804"/>
      <c r="BD44" s="804"/>
      <c r="BE44" s="804"/>
      <c r="BF44" s="804"/>
      <c r="BG44" s="804"/>
      <c r="BH44" s="804"/>
      <c r="BI44" s="804"/>
      <c r="BJ44" s="804"/>
      <c r="BK44" s="804"/>
      <c r="BL44" s="804"/>
      <c r="BM44" s="804"/>
      <c r="BN44" s="804"/>
      <c r="BO44" s="804"/>
      <c r="BP44" s="804"/>
      <c r="BQ44" s="804"/>
      <c r="BR44" s="804"/>
      <c r="BS44" s="804"/>
      <c r="BT44" s="804"/>
    </row>
    <row r="45" spans="1:72" s="78" customFormat="1" ht="28.5" customHeight="1" x14ac:dyDescent="0.2">
      <c r="A45" s="76"/>
      <c r="B45" s="70" t="s">
        <v>1774</v>
      </c>
      <c r="C45" s="150"/>
      <c r="D45" s="500"/>
      <c r="E45" s="500"/>
      <c r="F45" s="108">
        <v>2</v>
      </c>
      <c r="G45" s="108">
        <f t="shared" si="3"/>
        <v>0</v>
      </c>
      <c r="H45" s="76"/>
      <c r="I45" s="76"/>
      <c r="J45" s="76"/>
      <c r="K45" s="76"/>
      <c r="L45" s="76"/>
      <c r="M45" s="146" t="b">
        <v>0</v>
      </c>
      <c r="N45" s="144">
        <f t="shared" si="2"/>
        <v>0</v>
      </c>
      <c r="O45" s="76"/>
      <c r="P45" s="804"/>
      <c r="Q45" s="804"/>
      <c r="R45" s="804"/>
      <c r="S45" s="804"/>
      <c r="T45" s="804"/>
      <c r="U45" s="804"/>
      <c r="V45" s="804"/>
      <c r="W45" s="804"/>
      <c r="X45" s="804"/>
      <c r="Y45" s="804"/>
      <c r="Z45" s="804"/>
      <c r="AA45" s="804"/>
      <c r="AB45" s="804"/>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4"/>
      <c r="BI45" s="804"/>
      <c r="BJ45" s="804"/>
      <c r="BK45" s="804"/>
      <c r="BL45" s="804"/>
      <c r="BM45" s="804"/>
      <c r="BN45" s="804"/>
      <c r="BO45" s="804"/>
      <c r="BP45" s="804"/>
      <c r="BQ45" s="804"/>
      <c r="BR45" s="804"/>
      <c r="BS45" s="804"/>
      <c r="BT45" s="804"/>
    </row>
    <row r="46" spans="1:72" s="78" customFormat="1" ht="28.5" customHeight="1" x14ac:dyDescent="0.2">
      <c r="A46" s="76"/>
      <c r="B46" s="471" t="s">
        <v>1873</v>
      </c>
      <c r="C46" s="150"/>
      <c r="D46" s="500"/>
      <c r="E46" s="500"/>
      <c r="F46" s="108">
        <v>2</v>
      </c>
      <c r="G46" s="108">
        <f t="shared" si="3"/>
        <v>0</v>
      </c>
      <c r="H46" s="76"/>
      <c r="I46" s="76"/>
      <c r="J46" s="76"/>
      <c r="K46" s="76"/>
      <c r="L46" s="76"/>
      <c r="M46" s="146" t="b">
        <v>0</v>
      </c>
      <c r="N46" s="144">
        <f t="shared" si="2"/>
        <v>0</v>
      </c>
      <c r="O46" s="76"/>
      <c r="P46" s="804"/>
      <c r="Q46" s="804"/>
      <c r="R46" s="804"/>
      <c r="S46" s="804"/>
      <c r="T46" s="804"/>
      <c r="U46" s="804"/>
      <c r="V46" s="804"/>
      <c r="W46" s="804"/>
      <c r="X46" s="804"/>
      <c r="Y46" s="804"/>
      <c r="Z46" s="804"/>
      <c r="AA46" s="804"/>
      <c r="AB46" s="804"/>
      <c r="AC46" s="804"/>
      <c r="AD46" s="804"/>
      <c r="AE46" s="804"/>
      <c r="AF46" s="804"/>
      <c r="AG46" s="804"/>
      <c r="AH46" s="804"/>
      <c r="AI46" s="804"/>
      <c r="AJ46" s="804"/>
      <c r="AK46" s="804"/>
      <c r="AL46" s="804"/>
      <c r="AM46" s="804"/>
      <c r="AN46" s="804"/>
      <c r="AO46" s="804"/>
      <c r="AP46" s="804"/>
      <c r="AQ46" s="804"/>
      <c r="AR46" s="804"/>
      <c r="AS46" s="804"/>
      <c r="AT46" s="804"/>
      <c r="AU46" s="804"/>
      <c r="AV46" s="804"/>
      <c r="AW46" s="804"/>
      <c r="AX46" s="804"/>
      <c r="AY46" s="804"/>
      <c r="AZ46" s="804"/>
      <c r="BA46" s="804"/>
      <c r="BB46" s="804"/>
      <c r="BC46" s="804"/>
      <c r="BD46" s="804"/>
      <c r="BE46" s="804"/>
      <c r="BF46" s="804"/>
      <c r="BG46" s="804"/>
      <c r="BH46" s="804"/>
      <c r="BI46" s="804"/>
      <c r="BJ46" s="804"/>
      <c r="BK46" s="804"/>
      <c r="BL46" s="804"/>
      <c r="BM46" s="804"/>
      <c r="BN46" s="804"/>
      <c r="BO46" s="804"/>
      <c r="BP46" s="804"/>
      <c r="BQ46" s="804"/>
      <c r="BR46" s="804"/>
      <c r="BS46" s="804"/>
      <c r="BT46" s="804"/>
    </row>
    <row r="47" spans="1:72" s="78" customFormat="1" ht="28.5" customHeight="1" x14ac:dyDescent="0.2">
      <c r="A47" s="76"/>
      <c r="B47" s="70" t="s">
        <v>1775</v>
      </c>
      <c r="C47" s="150"/>
      <c r="D47" s="500"/>
      <c r="E47" s="500"/>
      <c r="F47" s="108">
        <v>2</v>
      </c>
      <c r="G47" s="108">
        <f t="shared" si="3"/>
        <v>0</v>
      </c>
      <c r="H47" s="76"/>
      <c r="I47" s="76"/>
      <c r="J47" s="76"/>
      <c r="K47" s="76"/>
      <c r="L47" s="76"/>
      <c r="M47" s="146" t="b">
        <v>0</v>
      </c>
      <c r="N47" s="144">
        <f t="shared" si="2"/>
        <v>0</v>
      </c>
      <c r="O47" s="76"/>
      <c r="P47" s="804"/>
      <c r="Q47" s="804"/>
      <c r="R47" s="804"/>
      <c r="S47" s="804"/>
      <c r="T47" s="804"/>
      <c r="U47" s="804"/>
      <c r="V47" s="804"/>
      <c r="W47" s="804"/>
      <c r="X47" s="804"/>
      <c r="Y47" s="804"/>
      <c r="Z47" s="804"/>
      <c r="AA47" s="804"/>
      <c r="AB47" s="804"/>
      <c r="AC47" s="804"/>
      <c r="AD47" s="804"/>
      <c r="AE47" s="804"/>
      <c r="AF47" s="804"/>
      <c r="AG47" s="804"/>
      <c r="AH47" s="804"/>
      <c r="AI47" s="804"/>
      <c r="AJ47" s="804"/>
      <c r="AK47" s="804"/>
      <c r="AL47" s="804"/>
      <c r="AM47" s="804"/>
      <c r="AN47" s="804"/>
      <c r="AO47" s="804"/>
      <c r="AP47" s="804"/>
      <c r="AQ47" s="804"/>
      <c r="AR47" s="804"/>
      <c r="AS47" s="804"/>
      <c r="AT47" s="804"/>
      <c r="AU47" s="804"/>
      <c r="AV47" s="804"/>
      <c r="AW47" s="804"/>
      <c r="AX47" s="804"/>
      <c r="AY47" s="804"/>
      <c r="AZ47" s="804"/>
      <c r="BA47" s="804"/>
      <c r="BB47" s="804"/>
      <c r="BC47" s="804"/>
      <c r="BD47" s="804"/>
      <c r="BE47" s="804"/>
      <c r="BF47" s="804"/>
      <c r="BG47" s="804"/>
      <c r="BH47" s="804"/>
      <c r="BI47" s="804"/>
      <c r="BJ47" s="804"/>
      <c r="BK47" s="804"/>
      <c r="BL47" s="804"/>
      <c r="BM47" s="804"/>
      <c r="BN47" s="804"/>
      <c r="BO47" s="804"/>
      <c r="BP47" s="804"/>
      <c r="BQ47" s="804"/>
      <c r="BR47" s="804"/>
      <c r="BS47" s="804"/>
      <c r="BT47" s="804"/>
    </row>
    <row r="48" spans="1:72" s="78" customFormat="1" ht="28.5" customHeight="1" x14ac:dyDescent="0.2">
      <c r="A48" s="76"/>
      <c r="B48" s="70" t="s">
        <v>1417</v>
      </c>
      <c r="C48" s="150"/>
      <c r="D48" s="500"/>
      <c r="E48" s="500"/>
      <c r="F48" s="108">
        <v>2</v>
      </c>
      <c r="G48" s="108">
        <f t="shared" si="3"/>
        <v>0</v>
      </c>
      <c r="H48" s="76"/>
      <c r="I48" s="76"/>
      <c r="J48" s="76"/>
      <c r="K48" s="76"/>
      <c r="L48" s="76"/>
      <c r="M48" s="146" t="b">
        <v>0</v>
      </c>
      <c r="N48" s="144">
        <f t="shared" si="2"/>
        <v>0</v>
      </c>
      <c r="O48" s="76"/>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804"/>
      <c r="AY48" s="804"/>
      <c r="AZ48" s="804"/>
      <c r="BA48" s="804"/>
      <c r="BB48" s="804"/>
      <c r="BC48" s="804"/>
      <c r="BD48" s="804"/>
      <c r="BE48" s="804"/>
      <c r="BF48" s="804"/>
      <c r="BG48" s="804"/>
      <c r="BH48" s="804"/>
      <c r="BI48" s="804"/>
      <c r="BJ48" s="804"/>
      <c r="BK48" s="804"/>
      <c r="BL48" s="804"/>
      <c r="BM48" s="804"/>
      <c r="BN48" s="804"/>
      <c r="BO48" s="804"/>
      <c r="BP48" s="804"/>
      <c r="BQ48" s="804"/>
      <c r="BR48" s="804"/>
      <c r="BS48" s="804"/>
      <c r="BT48" s="804"/>
    </row>
    <row r="49" spans="1:72" s="78" customFormat="1" ht="28.5" customHeight="1" x14ac:dyDescent="0.2">
      <c r="A49" s="76"/>
      <c r="B49" s="70" t="s">
        <v>1418</v>
      </c>
      <c r="C49" s="150"/>
      <c r="D49" s="500"/>
      <c r="E49" s="500"/>
      <c r="F49" s="108">
        <v>2</v>
      </c>
      <c r="G49" s="108">
        <f t="shared" si="3"/>
        <v>0</v>
      </c>
      <c r="H49" s="76"/>
      <c r="I49" s="76"/>
      <c r="J49" s="76"/>
      <c r="K49" s="76"/>
      <c r="L49" s="76"/>
      <c r="M49" s="146" t="b">
        <v>0</v>
      </c>
      <c r="N49" s="144">
        <f t="shared" si="2"/>
        <v>0</v>
      </c>
      <c r="O49" s="76"/>
      <c r="P49" s="804"/>
      <c r="Q49" s="804"/>
      <c r="R49" s="804"/>
      <c r="S49" s="804"/>
      <c r="T49" s="804"/>
      <c r="U49" s="804"/>
      <c r="V49" s="804"/>
      <c r="W49" s="804"/>
      <c r="X49" s="804"/>
      <c r="Y49" s="804"/>
      <c r="Z49" s="804"/>
      <c r="AA49" s="804"/>
      <c r="AB49" s="804"/>
      <c r="AC49" s="804"/>
      <c r="AD49" s="804"/>
      <c r="AE49" s="804"/>
      <c r="AF49" s="804"/>
      <c r="AG49" s="804"/>
      <c r="AH49" s="804"/>
      <c r="AI49" s="804"/>
      <c r="AJ49" s="804"/>
      <c r="AK49" s="804"/>
      <c r="AL49" s="804"/>
      <c r="AM49" s="804"/>
      <c r="AN49" s="804"/>
      <c r="AO49" s="804"/>
      <c r="AP49" s="804"/>
      <c r="AQ49" s="804"/>
      <c r="AR49" s="804"/>
      <c r="AS49" s="804"/>
      <c r="AT49" s="804"/>
      <c r="AU49" s="804"/>
      <c r="AV49" s="804"/>
      <c r="AW49" s="804"/>
      <c r="AX49" s="804"/>
      <c r="AY49" s="804"/>
      <c r="AZ49" s="804"/>
      <c r="BA49" s="804"/>
      <c r="BB49" s="804"/>
      <c r="BC49" s="804"/>
      <c r="BD49" s="804"/>
      <c r="BE49" s="804"/>
      <c r="BF49" s="804"/>
      <c r="BG49" s="804"/>
      <c r="BH49" s="804"/>
      <c r="BI49" s="804"/>
      <c r="BJ49" s="804"/>
      <c r="BK49" s="804"/>
      <c r="BL49" s="804"/>
      <c r="BM49" s="804"/>
      <c r="BN49" s="804"/>
      <c r="BO49" s="804"/>
      <c r="BP49" s="804"/>
      <c r="BQ49" s="804"/>
      <c r="BR49" s="804"/>
      <c r="BS49" s="804"/>
      <c r="BT49" s="804"/>
    </row>
    <row r="50" spans="1:72" s="78" customFormat="1" ht="28.5" customHeight="1" x14ac:dyDescent="0.2">
      <c r="A50" s="76"/>
      <c r="B50" s="70" t="s">
        <v>1843</v>
      </c>
      <c r="C50" s="150"/>
      <c r="D50" s="500"/>
      <c r="E50" s="500"/>
      <c r="F50" s="108">
        <v>2</v>
      </c>
      <c r="G50" s="108">
        <f t="shared" si="3"/>
        <v>0</v>
      </c>
      <c r="H50" s="76"/>
      <c r="I50" s="76"/>
      <c r="J50" s="76"/>
      <c r="K50" s="76"/>
      <c r="L50" s="76"/>
      <c r="M50" s="146" t="b">
        <v>0</v>
      </c>
      <c r="N50" s="144">
        <f t="shared" si="2"/>
        <v>0</v>
      </c>
      <c r="O50" s="76"/>
      <c r="P50" s="804"/>
      <c r="Q50" s="804"/>
      <c r="R50" s="804"/>
      <c r="S50" s="804"/>
      <c r="T50" s="804"/>
      <c r="U50" s="804"/>
      <c r="V50" s="804"/>
      <c r="W50" s="804"/>
      <c r="X50" s="804"/>
      <c r="Y50" s="804"/>
      <c r="Z50" s="804"/>
      <c r="AA50" s="804"/>
      <c r="AB50" s="804"/>
      <c r="AC50" s="804"/>
      <c r="AD50" s="804"/>
      <c r="AE50" s="804"/>
      <c r="AF50" s="804"/>
      <c r="AG50" s="804"/>
      <c r="AH50" s="804"/>
      <c r="AI50" s="804"/>
      <c r="AJ50" s="804"/>
      <c r="AK50" s="804"/>
      <c r="AL50" s="804"/>
      <c r="AM50" s="804"/>
      <c r="AN50" s="804"/>
      <c r="AO50" s="804"/>
      <c r="AP50" s="804"/>
      <c r="AQ50" s="804"/>
      <c r="AR50" s="804"/>
      <c r="AS50" s="804"/>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c r="BP50" s="804"/>
      <c r="BQ50" s="804"/>
      <c r="BR50" s="804"/>
      <c r="BS50" s="804"/>
      <c r="BT50" s="804"/>
    </row>
    <row r="51" spans="1:72" s="78" customFormat="1" ht="42.75" customHeight="1" x14ac:dyDescent="0.2">
      <c r="A51" s="76"/>
      <c r="B51" s="70" t="s">
        <v>1844</v>
      </c>
      <c r="C51" s="150"/>
      <c r="D51" s="500"/>
      <c r="E51" s="500"/>
      <c r="F51" s="108">
        <v>4</v>
      </c>
      <c r="G51" s="108">
        <f t="shared" si="3"/>
        <v>0</v>
      </c>
      <c r="H51" s="76"/>
      <c r="I51" s="76"/>
      <c r="J51" s="76"/>
      <c r="K51" s="76"/>
      <c r="L51" s="76"/>
      <c r="M51" s="146" t="b">
        <v>0</v>
      </c>
      <c r="N51" s="144">
        <f t="shared" si="2"/>
        <v>0</v>
      </c>
      <c r="O51" s="76"/>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804"/>
      <c r="AT51" s="804"/>
      <c r="AU51" s="804"/>
      <c r="AV51" s="804"/>
      <c r="AW51" s="804"/>
      <c r="AX51" s="804"/>
      <c r="AY51" s="804"/>
      <c r="AZ51" s="804"/>
      <c r="BA51" s="804"/>
      <c r="BB51" s="804"/>
      <c r="BC51" s="804"/>
      <c r="BD51" s="804"/>
      <c r="BE51" s="804"/>
      <c r="BF51" s="804"/>
      <c r="BG51" s="804"/>
      <c r="BH51" s="804"/>
      <c r="BI51" s="804"/>
      <c r="BJ51" s="804"/>
      <c r="BK51" s="804"/>
      <c r="BL51" s="804"/>
      <c r="BM51" s="804"/>
      <c r="BN51" s="804"/>
      <c r="BO51" s="804"/>
      <c r="BP51" s="804"/>
      <c r="BQ51" s="804"/>
      <c r="BR51" s="804"/>
      <c r="BS51" s="804"/>
      <c r="BT51" s="804"/>
    </row>
    <row r="52" spans="1:72" s="78" customFormat="1" ht="28.5" customHeight="1" x14ac:dyDescent="0.2">
      <c r="A52" s="76"/>
      <c r="B52" s="70" t="s">
        <v>1420</v>
      </c>
      <c r="C52" s="150"/>
      <c r="D52" s="500"/>
      <c r="E52" s="500"/>
      <c r="F52" s="108">
        <v>4</v>
      </c>
      <c r="G52" s="108">
        <f t="shared" si="3"/>
        <v>0</v>
      </c>
      <c r="H52" s="76"/>
      <c r="I52" s="76"/>
      <c r="J52" s="76"/>
      <c r="K52" s="76"/>
      <c r="L52" s="76"/>
      <c r="M52" s="146" t="b">
        <v>0</v>
      </c>
      <c r="N52" s="144">
        <f t="shared" si="2"/>
        <v>0</v>
      </c>
      <c r="O52" s="76"/>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804"/>
      <c r="AT52" s="804"/>
      <c r="AU52" s="804"/>
      <c r="AV52" s="804"/>
      <c r="AW52" s="804"/>
      <c r="AX52" s="804"/>
      <c r="AY52" s="804"/>
      <c r="AZ52" s="804"/>
      <c r="BA52" s="804"/>
      <c r="BB52" s="804"/>
      <c r="BC52" s="804"/>
      <c r="BD52" s="804"/>
      <c r="BE52" s="804"/>
      <c r="BF52" s="804"/>
      <c r="BG52" s="804"/>
      <c r="BH52" s="804"/>
      <c r="BI52" s="804"/>
      <c r="BJ52" s="804"/>
      <c r="BK52" s="804"/>
      <c r="BL52" s="804"/>
      <c r="BM52" s="804"/>
      <c r="BN52" s="804"/>
      <c r="BO52" s="804"/>
      <c r="BP52" s="804"/>
      <c r="BQ52" s="804"/>
      <c r="BR52" s="804"/>
      <c r="BS52" s="804"/>
      <c r="BT52" s="804"/>
    </row>
    <row r="53" spans="1:72" s="78" customFormat="1" ht="28.5" customHeight="1" x14ac:dyDescent="0.2">
      <c r="A53" s="76"/>
      <c r="B53" s="70" t="s">
        <v>1421</v>
      </c>
      <c r="C53" s="150"/>
      <c r="D53" s="500"/>
      <c r="E53" s="500"/>
      <c r="F53" s="108">
        <v>1</v>
      </c>
      <c r="G53" s="108">
        <f t="shared" si="3"/>
        <v>0</v>
      </c>
      <c r="H53" s="76"/>
      <c r="I53" s="76"/>
      <c r="J53" s="76"/>
      <c r="K53" s="76"/>
      <c r="L53" s="76"/>
      <c r="M53" s="146" t="b">
        <v>0</v>
      </c>
      <c r="N53" s="144">
        <f t="shared" si="2"/>
        <v>0</v>
      </c>
      <c r="O53" s="76"/>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804"/>
      <c r="AM53" s="804"/>
      <c r="AN53" s="804"/>
      <c r="AO53" s="804"/>
      <c r="AP53" s="804"/>
      <c r="AQ53" s="804"/>
      <c r="AR53" s="804"/>
      <c r="AS53" s="804"/>
      <c r="AT53" s="804"/>
      <c r="AU53" s="804"/>
      <c r="AV53" s="804"/>
      <c r="AW53" s="804"/>
      <c r="AX53" s="804"/>
      <c r="AY53" s="804"/>
      <c r="AZ53" s="804"/>
      <c r="BA53" s="804"/>
      <c r="BB53" s="804"/>
      <c r="BC53" s="804"/>
      <c r="BD53" s="804"/>
      <c r="BE53" s="804"/>
      <c r="BF53" s="804"/>
      <c r="BG53" s="804"/>
      <c r="BH53" s="804"/>
      <c r="BI53" s="804"/>
      <c r="BJ53" s="804"/>
      <c r="BK53" s="804"/>
      <c r="BL53" s="804"/>
      <c r="BM53" s="804"/>
      <c r="BN53" s="804"/>
      <c r="BO53" s="804"/>
      <c r="BP53" s="804"/>
      <c r="BQ53" s="804"/>
      <c r="BR53" s="804"/>
      <c r="BS53" s="804"/>
      <c r="BT53" s="804"/>
    </row>
    <row r="54" spans="1:72" s="78" customFormat="1" ht="28.5" customHeight="1" x14ac:dyDescent="0.2">
      <c r="A54" s="76"/>
      <c r="B54" s="70" t="s">
        <v>1422</v>
      </c>
      <c r="C54" s="150"/>
      <c r="D54" s="500"/>
      <c r="E54" s="500"/>
      <c r="F54" s="108">
        <v>1</v>
      </c>
      <c r="G54" s="108">
        <f t="shared" si="3"/>
        <v>0</v>
      </c>
      <c r="H54" s="76"/>
      <c r="I54" s="76"/>
      <c r="J54" s="76"/>
      <c r="K54" s="76"/>
      <c r="L54" s="76"/>
      <c r="M54" s="146" t="b">
        <v>0</v>
      </c>
      <c r="N54" s="144">
        <f t="shared" si="2"/>
        <v>0</v>
      </c>
      <c r="O54" s="76"/>
      <c r="P54" s="804"/>
      <c r="Q54" s="804"/>
      <c r="R54" s="804"/>
      <c r="S54" s="804"/>
      <c r="T54" s="804"/>
      <c r="U54" s="804"/>
      <c r="V54" s="804"/>
      <c r="W54" s="804"/>
      <c r="X54" s="804"/>
      <c r="Y54" s="804"/>
      <c r="Z54" s="804"/>
      <c r="AA54" s="804"/>
      <c r="AB54" s="804"/>
      <c r="AC54" s="804"/>
      <c r="AD54" s="804"/>
      <c r="AE54" s="804"/>
      <c r="AF54" s="804"/>
      <c r="AG54" s="804"/>
      <c r="AH54" s="804"/>
      <c r="AI54" s="804"/>
      <c r="AJ54" s="804"/>
      <c r="AK54" s="804"/>
      <c r="AL54" s="804"/>
      <c r="AM54" s="804"/>
      <c r="AN54" s="804"/>
      <c r="AO54" s="804"/>
      <c r="AP54" s="804"/>
      <c r="AQ54" s="804"/>
      <c r="AR54" s="804"/>
      <c r="AS54" s="804"/>
      <c r="AT54" s="804"/>
      <c r="AU54" s="804"/>
      <c r="AV54" s="804"/>
      <c r="AW54" s="804"/>
      <c r="AX54" s="804"/>
      <c r="AY54" s="804"/>
      <c r="AZ54" s="804"/>
      <c r="BA54" s="804"/>
      <c r="BB54" s="804"/>
      <c r="BC54" s="804"/>
      <c r="BD54" s="804"/>
      <c r="BE54" s="804"/>
      <c r="BF54" s="804"/>
      <c r="BG54" s="804"/>
      <c r="BH54" s="804"/>
      <c r="BI54" s="804"/>
      <c r="BJ54" s="804"/>
      <c r="BK54" s="804"/>
      <c r="BL54" s="804"/>
      <c r="BM54" s="804"/>
      <c r="BN54" s="804"/>
      <c r="BO54" s="804"/>
      <c r="BP54" s="804"/>
      <c r="BQ54" s="804"/>
      <c r="BR54" s="804"/>
      <c r="BS54" s="804"/>
      <c r="BT54" s="804"/>
    </row>
    <row r="55" spans="1:72" s="78" customFormat="1" ht="12.75" x14ac:dyDescent="0.2">
      <c r="A55" s="198"/>
      <c r="B55" s="76"/>
      <c r="C55" s="76"/>
      <c r="D55" s="76"/>
      <c r="E55" s="118" t="s">
        <v>35</v>
      </c>
      <c r="F55" s="108">
        <v>40</v>
      </c>
      <c r="G55" s="108">
        <f>SUM(G33:G54)</f>
        <v>0</v>
      </c>
      <c r="H55" s="76"/>
      <c r="I55" s="76"/>
      <c r="J55" s="76"/>
      <c r="K55" s="76"/>
      <c r="L55" s="76"/>
      <c r="M55" s="146"/>
      <c r="N55" s="143"/>
      <c r="O55" s="76"/>
      <c r="P55" s="804"/>
      <c r="Q55" s="804"/>
      <c r="R55" s="804"/>
      <c r="S55" s="804"/>
      <c r="T55" s="804"/>
      <c r="U55" s="804"/>
      <c r="V55" s="804"/>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4"/>
      <c r="AY55" s="804"/>
      <c r="AZ55" s="804"/>
      <c r="BA55" s="804"/>
      <c r="BB55" s="804"/>
      <c r="BC55" s="804"/>
      <c r="BD55" s="804"/>
      <c r="BE55" s="804"/>
      <c r="BF55" s="804"/>
      <c r="BG55" s="804"/>
      <c r="BH55" s="804"/>
      <c r="BI55" s="804"/>
      <c r="BJ55" s="804"/>
      <c r="BK55" s="804"/>
      <c r="BL55" s="804"/>
      <c r="BM55" s="804"/>
      <c r="BN55" s="804"/>
      <c r="BO55" s="804"/>
      <c r="BP55" s="804"/>
      <c r="BQ55" s="804"/>
      <c r="BR55" s="804"/>
      <c r="BS55" s="804"/>
      <c r="BT55" s="804"/>
    </row>
    <row r="56" spans="1:72" s="78" customFormat="1" ht="12.75" x14ac:dyDescent="0.2">
      <c r="A56" s="76"/>
      <c r="B56" s="76"/>
      <c r="C56" s="76"/>
      <c r="D56" s="76"/>
      <c r="E56" s="76"/>
      <c r="F56" s="119"/>
      <c r="G56" s="119"/>
      <c r="H56" s="76"/>
      <c r="I56" s="76"/>
      <c r="J56" s="76"/>
      <c r="K56" s="76"/>
      <c r="L56" s="76"/>
      <c r="M56" s="146"/>
      <c r="N56" s="143"/>
      <c r="O56" s="76"/>
      <c r="P56" s="804"/>
      <c r="Q56" s="804"/>
      <c r="R56" s="804"/>
      <c r="S56" s="804"/>
      <c r="T56" s="804"/>
      <c r="U56" s="804"/>
      <c r="V56" s="804"/>
      <c r="W56" s="804"/>
      <c r="X56" s="804"/>
      <c r="Y56" s="804"/>
      <c r="Z56" s="804"/>
      <c r="AA56" s="804"/>
      <c r="AB56" s="804"/>
      <c r="AC56" s="804"/>
      <c r="AD56" s="804"/>
      <c r="AE56" s="804"/>
      <c r="AF56" s="804"/>
      <c r="AG56" s="804"/>
      <c r="AH56" s="804"/>
      <c r="AI56" s="804"/>
      <c r="AJ56" s="804"/>
      <c r="AK56" s="804"/>
      <c r="AL56" s="804"/>
      <c r="AM56" s="804"/>
      <c r="AN56" s="804"/>
      <c r="AO56" s="804"/>
      <c r="AP56" s="804"/>
      <c r="AQ56" s="804"/>
      <c r="AR56" s="804"/>
      <c r="AS56" s="804"/>
      <c r="AT56" s="804"/>
      <c r="AU56" s="804"/>
      <c r="AV56" s="804"/>
      <c r="AW56" s="804"/>
      <c r="AX56" s="804"/>
      <c r="AY56" s="804"/>
      <c r="AZ56" s="804"/>
      <c r="BA56" s="804"/>
      <c r="BB56" s="804"/>
      <c r="BC56" s="804"/>
      <c r="BD56" s="804"/>
      <c r="BE56" s="804"/>
      <c r="BF56" s="804"/>
      <c r="BG56" s="804"/>
      <c r="BH56" s="804"/>
      <c r="BI56" s="804"/>
      <c r="BJ56" s="804"/>
      <c r="BK56" s="804"/>
      <c r="BL56" s="804"/>
      <c r="BM56" s="804"/>
      <c r="BN56" s="804"/>
      <c r="BO56" s="804"/>
      <c r="BP56" s="804"/>
      <c r="BQ56" s="804"/>
      <c r="BR56" s="804"/>
      <c r="BS56" s="804"/>
      <c r="BT56" s="804"/>
    </row>
    <row r="57" spans="1:72" s="78" customFormat="1" ht="12.75" x14ac:dyDescent="0.2">
      <c r="A57" s="76"/>
      <c r="B57" s="547" t="s">
        <v>1615</v>
      </c>
      <c r="C57" s="76"/>
      <c r="D57" s="76"/>
      <c r="E57" s="76"/>
      <c r="F57" s="119"/>
      <c r="G57" s="119"/>
      <c r="H57" s="76"/>
      <c r="I57" s="76"/>
      <c r="J57" s="76"/>
      <c r="K57" s="76"/>
      <c r="L57" s="76"/>
      <c r="M57" s="146"/>
      <c r="N57" s="143"/>
      <c r="O57" s="76"/>
      <c r="P57" s="804"/>
      <c r="Q57" s="804"/>
      <c r="R57" s="804"/>
      <c r="S57" s="804"/>
      <c r="T57" s="804"/>
      <c r="U57" s="804"/>
      <c r="V57" s="804"/>
      <c r="W57" s="804"/>
      <c r="X57" s="804"/>
      <c r="Y57" s="804"/>
      <c r="Z57" s="804"/>
      <c r="AA57" s="804"/>
      <c r="AB57" s="804"/>
      <c r="AC57" s="804"/>
      <c r="AD57" s="804"/>
      <c r="AE57" s="804"/>
      <c r="AF57" s="804"/>
      <c r="AG57" s="804"/>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804"/>
      <c r="BF57" s="804"/>
      <c r="BG57" s="804"/>
      <c r="BH57" s="804"/>
      <c r="BI57" s="804"/>
      <c r="BJ57" s="804"/>
      <c r="BK57" s="804"/>
      <c r="BL57" s="804"/>
      <c r="BM57" s="804"/>
      <c r="BN57" s="804"/>
      <c r="BO57" s="804"/>
      <c r="BP57" s="804"/>
      <c r="BQ57" s="804"/>
      <c r="BR57" s="804"/>
      <c r="BS57" s="804"/>
      <c r="BT57" s="804"/>
    </row>
    <row r="58" spans="1:72" s="78" customFormat="1" ht="12.75" x14ac:dyDescent="0.2">
      <c r="A58" s="76"/>
      <c r="B58" s="76"/>
      <c r="C58" s="76"/>
      <c r="D58" s="76"/>
      <c r="E58" s="76"/>
      <c r="F58" s="119"/>
      <c r="G58" s="119"/>
      <c r="H58" s="76"/>
      <c r="I58" s="76"/>
      <c r="J58" s="76"/>
      <c r="K58" s="76"/>
      <c r="L58" s="76"/>
      <c r="M58" s="146"/>
      <c r="N58" s="143"/>
      <c r="O58" s="76"/>
      <c r="P58" s="804"/>
      <c r="Q58" s="804"/>
      <c r="R58" s="804"/>
      <c r="S58" s="804"/>
      <c r="T58" s="804"/>
      <c r="U58" s="804"/>
      <c r="V58" s="804"/>
      <c r="W58" s="804"/>
      <c r="X58" s="804"/>
      <c r="Y58" s="804"/>
      <c r="Z58" s="804"/>
      <c r="AA58" s="804"/>
      <c r="AB58" s="804"/>
      <c r="AC58" s="804"/>
      <c r="AD58" s="804"/>
      <c r="AE58" s="804"/>
      <c r="AF58" s="804"/>
      <c r="AG58" s="804"/>
      <c r="AH58" s="804"/>
      <c r="AI58" s="804"/>
      <c r="AJ58" s="804"/>
      <c r="AK58" s="804"/>
      <c r="AL58" s="804"/>
      <c r="AM58" s="804"/>
      <c r="AN58" s="804"/>
      <c r="AO58" s="804"/>
      <c r="AP58" s="804"/>
      <c r="AQ58" s="804"/>
      <c r="AR58" s="804"/>
      <c r="AS58" s="804"/>
      <c r="AT58" s="804"/>
      <c r="AU58" s="804"/>
      <c r="AV58" s="804"/>
      <c r="AW58" s="804"/>
      <c r="AX58" s="804"/>
      <c r="AY58" s="804"/>
      <c r="AZ58" s="804"/>
      <c r="BA58" s="804"/>
      <c r="BB58" s="804"/>
      <c r="BC58" s="804"/>
      <c r="BD58" s="804"/>
      <c r="BE58" s="804"/>
      <c r="BF58" s="804"/>
      <c r="BG58" s="804"/>
      <c r="BH58" s="804"/>
      <c r="BI58" s="804"/>
      <c r="BJ58" s="804"/>
      <c r="BK58" s="804"/>
      <c r="BL58" s="804"/>
      <c r="BM58" s="804"/>
      <c r="BN58" s="804"/>
      <c r="BO58" s="804"/>
      <c r="BP58" s="804"/>
      <c r="BQ58" s="804"/>
      <c r="BR58" s="804"/>
      <c r="BS58" s="804"/>
      <c r="BT58" s="804"/>
    </row>
    <row r="59" spans="1:72" s="78" customFormat="1" ht="12.75" x14ac:dyDescent="0.2">
      <c r="A59" s="76"/>
      <c r="B59" s="76"/>
      <c r="C59" s="76"/>
      <c r="D59" s="76"/>
      <c r="E59" s="76"/>
      <c r="F59" s="119"/>
      <c r="G59" s="119"/>
      <c r="H59" s="76"/>
      <c r="I59" s="76"/>
      <c r="J59" s="76"/>
      <c r="K59" s="76"/>
      <c r="L59" s="76"/>
      <c r="M59" s="146"/>
      <c r="N59" s="143"/>
      <c r="O59" s="76"/>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c r="BI59" s="804"/>
      <c r="BJ59" s="804"/>
      <c r="BK59" s="804"/>
      <c r="BL59" s="804"/>
      <c r="BM59" s="804"/>
      <c r="BN59" s="804"/>
      <c r="BO59" s="804"/>
      <c r="BP59" s="804"/>
      <c r="BQ59" s="804"/>
      <c r="BR59" s="804"/>
      <c r="BS59" s="804"/>
      <c r="BT59" s="804"/>
    </row>
    <row r="60" spans="1:72" s="78" customFormat="1" ht="12.75" x14ac:dyDescent="0.2">
      <c r="A60" s="76"/>
      <c r="B60" s="76"/>
      <c r="C60" s="76"/>
      <c r="D60" s="76"/>
      <c r="E60" s="76"/>
      <c r="F60" s="119"/>
      <c r="G60" s="119"/>
      <c r="H60" s="76"/>
      <c r="I60" s="76"/>
      <c r="J60" s="76"/>
      <c r="K60" s="76"/>
      <c r="L60" s="76"/>
      <c r="M60" s="146"/>
      <c r="N60" s="143"/>
      <c r="O60" s="76"/>
      <c r="P60" s="804"/>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4"/>
      <c r="BD60" s="804"/>
      <c r="BE60" s="804"/>
      <c r="BF60" s="804"/>
      <c r="BG60" s="804"/>
      <c r="BH60" s="804"/>
      <c r="BI60" s="804"/>
      <c r="BJ60" s="804"/>
      <c r="BK60" s="804"/>
      <c r="BL60" s="804"/>
      <c r="BM60" s="804"/>
      <c r="BN60" s="804"/>
      <c r="BO60" s="804"/>
      <c r="BP60" s="804"/>
      <c r="BQ60" s="804"/>
      <c r="BR60" s="804"/>
      <c r="BS60" s="804"/>
      <c r="BT60" s="804"/>
    </row>
    <row r="61" spans="1:72" s="78" customFormat="1" ht="12.75" x14ac:dyDescent="0.2">
      <c r="A61" s="76"/>
      <c r="B61" s="17" t="s">
        <v>1423</v>
      </c>
      <c r="C61" s="79"/>
      <c r="D61" s="79"/>
      <c r="E61" s="79"/>
      <c r="F61" s="117"/>
      <c r="G61" s="117"/>
      <c r="H61" s="76"/>
      <c r="I61" s="76"/>
      <c r="J61" s="76"/>
      <c r="K61" s="76"/>
      <c r="L61" s="76"/>
      <c r="M61" s="146"/>
      <c r="N61" s="143"/>
      <c r="O61" s="76"/>
      <c r="P61" s="804"/>
      <c r="Q61" s="804"/>
      <c r="R61" s="804"/>
      <c r="S61" s="804"/>
      <c r="T61" s="804"/>
      <c r="U61" s="804"/>
      <c r="V61" s="804"/>
      <c r="W61" s="804"/>
      <c r="X61" s="804"/>
      <c r="Y61" s="804"/>
      <c r="Z61" s="804"/>
      <c r="AA61" s="804"/>
      <c r="AB61" s="804"/>
      <c r="AC61" s="804"/>
      <c r="AD61" s="804"/>
      <c r="AE61" s="804"/>
      <c r="AF61" s="804"/>
      <c r="AG61" s="804"/>
      <c r="AH61" s="804"/>
      <c r="AI61" s="804"/>
      <c r="AJ61" s="804"/>
      <c r="AK61" s="804"/>
      <c r="AL61" s="804"/>
      <c r="AM61" s="804"/>
      <c r="AN61" s="804"/>
      <c r="AO61" s="804"/>
      <c r="AP61" s="804"/>
      <c r="AQ61" s="804"/>
      <c r="AR61" s="804"/>
      <c r="AS61" s="804"/>
      <c r="AT61" s="804"/>
      <c r="AU61" s="804"/>
      <c r="AV61" s="804"/>
      <c r="AW61" s="804"/>
      <c r="AX61" s="804"/>
      <c r="AY61" s="804"/>
      <c r="AZ61" s="804"/>
      <c r="BA61" s="804"/>
      <c r="BB61" s="804"/>
      <c r="BC61" s="804"/>
      <c r="BD61" s="804"/>
      <c r="BE61" s="804"/>
      <c r="BF61" s="804"/>
      <c r="BG61" s="804"/>
      <c r="BH61" s="804"/>
      <c r="BI61" s="804"/>
      <c r="BJ61" s="804"/>
      <c r="BK61" s="804"/>
      <c r="BL61" s="804"/>
      <c r="BM61" s="804"/>
      <c r="BN61" s="804"/>
      <c r="BO61" s="804"/>
      <c r="BP61" s="804"/>
      <c r="BQ61" s="804"/>
      <c r="BR61" s="804"/>
      <c r="BS61" s="804"/>
      <c r="BT61" s="804"/>
    </row>
    <row r="62" spans="1:72" s="78" customFormat="1" ht="12.75" x14ac:dyDescent="0.2">
      <c r="A62" s="76"/>
      <c r="B62" s="121" t="s">
        <v>2020</v>
      </c>
      <c r="C62" s="79"/>
      <c r="D62" s="79"/>
      <c r="E62" s="79"/>
      <c r="F62" s="117"/>
      <c r="G62" s="117"/>
      <c r="H62" s="76"/>
      <c r="I62" s="76"/>
      <c r="J62" s="76"/>
      <c r="K62" s="76"/>
      <c r="L62" s="76"/>
      <c r="M62" s="146"/>
      <c r="N62" s="143"/>
      <c r="O62" s="76"/>
      <c r="P62" s="804"/>
      <c r="Q62" s="804"/>
      <c r="R62" s="804"/>
      <c r="S62" s="804"/>
      <c r="T62" s="804"/>
      <c r="U62" s="804"/>
      <c r="V62" s="804"/>
      <c r="W62" s="804"/>
      <c r="X62" s="804"/>
      <c r="Y62" s="804"/>
      <c r="Z62" s="804"/>
      <c r="AA62" s="804"/>
      <c r="AB62" s="804"/>
      <c r="AC62" s="804"/>
      <c r="AD62" s="804"/>
      <c r="AE62" s="804"/>
      <c r="AF62" s="804"/>
      <c r="AG62" s="804"/>
      <c r="AH62" s="804"/>
      <c r="AI62" s="804"/>
      <c r="AJ62" s="804"/>
      <c r="AK62" s="804"/>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4"/>
      <c r="BI62" s="804"/>
      <c r="BJ62" s="804"/>
      <c r="BK62" s="804"/>
      <c r="BL62" s="804"/>
      <c r="BM62" s="804"/>
      <c r="BN62" s="804"/>
      <c r="BO62" s="804"/>
      <c r="BP62" s="804"/>
      <c r="BQ62" s="804"/>
      <c r="BR62" s="804"/>
      <c r="BS62" s="804"/>
      <c r="BT62" s="804"/>
    </row>
    <row r="63" spans="1:72" s="78" customFormat="1" ht="12.75" x14ac:dyDescent="0.2">
      <c r="A63" s="76"/>
      <c r="B63" s="31" t="s">
        <v>1385</v>
      </c>
      <c r="C63" s="433" t="s">
        <v>554</v>
      </c>
      <c r="D63" s="433" t="s">
        <v>1386</v>
      </c>
      <c r="E63" s="433" t="s">
        <v>1387</v>
      </c>
      <c r="F63" s="406" t="s">
        <v>416</v>
      </c>
      <c r="G63" s="406" t="s">
        <v>420</v>
      </c>
      <c r="H63" s="76"/>
      <c r="I63" s="76"/>
      <c r="J63" s="76"/>
      <c r="K63" s="76"/>
      <c r="L63" s="76"/>
      <c r="M63" s="146"/>
      <c r="N63" s="143"/>
      <c r="O63" s="76"/>
      <c r="P63" s="804"/>
      <c r="Q63" s="804"/>
      <c r="R63" s="804"/>
      <c r="S63" s="804"/>
      <c r="T63" s="804"/>
      <c r="U63" s="804"/>
      <c r="V63" s="804"/>
      <c r="W63" s="804"/>
      <c r="X63" s="804"/>
      <c r="Y63" s="804"/>
      <c r="Z63" s="804"/>
      <c r="AA63" s="804"/>
      <c r="AB63" s="804"/>
      <c r="AC63" s="804"/>
      <c r="AD63" s="804"/>
      <c r="AE63" s="804"/>
      <c r="AF63" s="804"/>
      <c r="AG63" s="804"/>
      <c r="AH63" s="804"/>
      <c r="AI63" s="804"/>
      <c r="AJ63" s="804"/>
      <c r="AK63" s="804"/>
      <c r="AL63" s="804"/>
      <c r="AM63" s="804"/>
      <c r="AN63" s="804"/>
      <c r="AO63" s="804"/>
      <c r="AP63" s="804"/>
      <c r="AQ63" s="804"/>
      <c r="AR63" s="804"/>
      <c r="AS63" s="804"/>
      <c r="AT63" s="804"/>
      <c r="AU63" s="804"/>
      <c r="AV63" s="804"/>
      <c r="AW63" s="804"/>
      <c r="AX63" s="804"/>
      <c r="AY63" s="804"/>
      <c r="AZ63" s="804"/>
      <c r="BA63" s="804"/>
      <c r="BB63" s="804"/>
      <c r="BC63" s="804"/>
      <c r="BD63" s="804"/>
      <c r="BE63" s="804"/>
      <c r="BF63" s="804"/>
      <c r="BG63" s="804"/>
      <c r="BH63" s="804"/>
      <c r="BI63" s="804"/>
      <c r="BJ63" s="804"/>
      <c r="BK63" s="804"/>
      <c r="BL63" s="804"/>
      <c r="BM63" s="804"/>
      <c r="BN63" s="804"/>
      <c r="BO63" s="804"/>
      <c r="BP63" s="804"/>
      <c r="BQ63" s="804"/>
      <c r="BR63" s="804"/>
      <c r="BS63" s="804"/>
      <c r="BT63" s="804"/>
    </row>
    <row r="64" spans="1:72" s="78" customFormat="1" ht="28.5" customHeight="1" x14ac:dyDescent="0.2">
      <c r="A64" s="76"/>
      <c r="B64" s="70" t="s">
        <v>1424</v>
      </c>
      <c r="C64" s="150"/>
      <c r="D64" s="500"/>
      <c r="E64" s="500"/>
      <c r="F64" s="108">
        <v>2</v>
      </c>
      <c r="G64" s="108">
        <f>N64</f>
        <v>0</v>
      </c>
      <c r="H64" s="76"/>
      <c r="I64" s="76"/>
      <c r="J64" s="76"/>
      <c r="K64" s="76"/>
      <c r="L64" s="76"/>
      <c r="M64" s="146" t="b">
        <v>0</v>
      </c>
      <c r="N64" s="144">
        <f t="shared" ref="N64:N76" si="4">IF(M64=TRUE,F64,0)</f>
        <v>0</v>
      </c>
      <c r="O64" s="76"/>
      <c r="P64" s="804"/>
      <c r="Q64" s="804"/>
      <c r="R64" s="804"/>
      <c r="S64" s="804"/>
      <c r="T64" s="804"/>
      <c r="U64" s="804"/>
      <c r="V64" s="804"/>
      <c r="W64" s="804"/>
      <c r="X64" s="804"/>
      <c r="Y64" s="804"/>
      <c r="Z64" s="804"/>
      <c r="AA64" s="804"/>
      <c r="AB64" s="804"/>
      <c r="AC64" s="804"/>
      <c r="AD64" s="804"/>
      <c r="AE64" s="804"/>
      <c r="AF64" s="804"/>
      <c r="AG64" s="804"/>
      <c r="AH64" s="804"/>
      <c r="AI64" s="804"/>
      <c r="AJ64" s="804"/>
      <c r="AK64" s="804"/>
      <c r="AL64" s="804"/>
      <c r="AM64" s="804"/>
      <c r="AN64" s="804"/>
      <c r="AO64" s="804"/>
      <c r="AP64" s="804"/>
      <c r="AQ64" s="804"/>
      <c r="AR64" s="804"/>
      <c r="AS64" s="804"/>
      <c r="AT64" s="804"/>
      <c r="AU64" s="804"/>
      <c r="AV64" s="804"/>
      <c r="AW64" s="804"/>
      <c r="AX64" s="804"/>
      <c r="AY64" s="804"/>
      <c r="AZ64" s="804"/>
      <c r="BA64" s="804"/>
      <c r="BB64" s="804"/>
      <c r="BC64" s="804"/>
      <c r="BD64" s="804"/>
      <c r="BE64" s="804"/>
      <c r="BF64" s="804"/>
      <c r="BG64" s="804"/>
      <c r="BH64" s="804"/>
      <c r="BI64" s="804"/>
      <c r="BJ64" s="804"/>
      <c r="BK64" s="804"/>
      <c r="BL64" s="804"/>
      <c r="BM64" s="804"/>
      <c r="BN64" s="804"/>
      <c r="BO64" s="804"/>
      <c r="BP64" s="804"/>
      <c r="BQ64" s="804"/>
      <c r="BR64" s="804"/>
      <c r="BS64" s="804"/>
      <c r="BT64" s="804"/>
    </row>
    <row r="65" spans="1:72" s="78" customFormat="1" ht="28.5" customHeight="1" x14ac:dyDescent="0.2">
      <c r="A65" s="76"/>
      <c r="B65" s="70" t="s">
        <v>1425</v>
      </c>
      <c r="C65" s="150"/>
      <c r="D65" s="500"/>
      <c r="E65" s="500"/>
      <c r="F65" s="108">
        <v>5</v>
      </c>
      <c r="G65" s="108">
        <f t="shared" ref="G65:G76" si="5">N65</f>
        <v>0</v>
      </c>
      <c r="H65" s="76"/>
      <c r="I65" s="76"/>
      <c r="J65" s="76"/>
      <c r="K65" s="76"/>
      <c r="L65" s="76"/>
      <c r="M65" s="146" t="b">
        <v>0</v>
      </c>
      <c r="N65" s="144">
        <f t="shared" si="4"/>
        <v>0</v>
      </c>
      <c r="O65" s="76"/>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4"/>
      <c r="AY65" s="804"/>
      <c r="AZ65" s="804"/>
      <c r="BA65" s="804"/>
      <c r="BB65" s="804"/>
      <c r="BC65" s="804"/>
      <c r="BD65" s="804"/>
      <c r="BE65" s="804"/>
      <c r="BF65" s="804"/>
      <c r="BG65" s="804"/>
      <c r="BH65" s="804"/>
      <c r="BI65" s="804"/>
      <c r="BJ65" s="804"/>
      <c r="BK65" s="804"/>
      <c r="BL65" s="804"/>
      <c r="BM65" s="804"/>
      <c r="BN65" s="804"/>
      <c r="BO65" s="804"/>
      <c r="BP65" s="804"/>
      <c r="BQ65" s="804"/>
      <c r="BR65" s="804"/>
      <c r="BS65" s="804"/>
      <c r="BT65" s="804"/>
    </row>
    <row r="66" spans="1:72" s="78" customFormat="1" ht="28.5" customHeight="1" x14ac:dyDescent="0.2">
      <c r="A66" s="76"/>
      <c r="B66" s="70" t="s">
        <v>1777</v>
      </c>
      <c r="C66" s="150"/>
      <c r="D66" s="500"/>
      <c r="E66" s="500"/>
      <c r="F66" s="108">
        <v>3</v>
      </c>
      <c r="G66" s="108">
        <f t="shared" si="5"/>
        <v>0</v>
      </c>
      <c r="H66" s="76"/>
      <c r="I66" s="76"/>
      <c r="J66" s="76"/>
      <c r="K66" s="76"/>
      <c r="L66" s="76"/>
      <c r="M66" s="146" t="b">
        <v>0</v>
      </c>
      <c r="N66" s="144">
        <f t="shared" si="4"/>
        <v>0</v>
      </c>
      <c r="O66" s="76"/>
      <c r="P66" s="804"/>
      <c r="Q66" s="804"/>
      <c r="R66" s="804"/>
      <c r="S66" s="804"/>
      <c r="T66" s="804"/>
      <c r="U66" s="804"/>
      <c r="V66" s="804"/>
      <c r="W66" s="804"/>
      <c r="X66" s="804"/>
      <c r="Y66" s="804"/>
      <c r="Z66" s="804"/>
      <c r="AA66" s="804"/>
      <c r="AB66" s="804"/>
      <c r="AC66" s="804"/>
      <c r="AD66" s="804"/>
      <c r="AE66" s="804"/>
      <c r="AF66" s="804"/>
      <c r="AG66" s="804"/>
      <c r="AH66" s="804"/>
      <c r="AI66" s="804"/>
      <c r="AJ66" s="804"/>
      <c r="AK66" s="804"/>
      <c r="AL66" s="804"/>
      <c r="AM66" s="804"/>
      <c r="AN66" s="804"/>
      <c r="AO66" s="804"/>
      <c r="AP66" s="804"/>
      <c r="AQ66" s="804"/>
      <c r="AR66" s="804"/>
      <c r="AS66" s="804"/>
      <c r="AT66" s="804"/>
      <c r="AU66" s="804"/>
      <c r="AV66" s="804"/>
      <c r="AW66" s="804"/>
      <c r="AX66" s="804"/>
      <c r="AY66" s="804"/>
      <c r="AZ66" s="804"/>
      <c r="BA66" s="804"/>
      <c r="BB66" s="804"/>
      <c r="BC66" s="804"/>
      <c r="BD66" s="804"/>
      <c r="BE66" s="804"/>
      <c r="BF66" s="804"/>
      <c r="BG66" s="804"/>
      <c r="BH66" s="804"/>
      <c r="BI66" s="804"/>
      <c r="BJ66" s="804"/>
      <c r="BK66" s="804"/>
      <c r="BL66" s="804"/>
      <c r="BM66" s="804"/>
      <c r="BN66" s="804"/>
      <c r="BO66" s="804"/>
      <c r="BP66" s="804"/>
      <c r="BQ66" s="804"/>
      <c r="BR66" s="804"/>
      <c r="BS66" s="804"/>
      <c r="BT66" s="804"/>
    </row>
    <row r="67" spans="1:72" s="78" customFormat="1" ht="28.5" customHeight="1" x14ac:dyDescent="0.2">
      <c r="A67" s="76"/>
      <c r="B67" s="70" t="s">
        <v>1426</v>
      </c>
      <c r="C67" s="150"/>
      <c r="D67" s="500"/>
      <c r="E67" s="500"/>
      <c r="F67" s="108">
        <v>3</v>
      </c>
      <c r="G67" s="108">
        <f t="shared" si="5"/>
        <v>0</v>
      </c>
      <c r="H67" s="76"/>
      <c r="I67" s="76"/>
      <c r="J67" s="76"/>
      <c r="K67" s="76"/>
      <c r="L67" s="76"/>
      <c r="M67" s="146" t="b">
        <v>0</v>
      </c>
      <c r="N67" s="144">
        <f t="shared" si="4"/>
        <v>0</v>
      </c>
      <c r="O67" s="76"/>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804"/>
      <c r="AY67" s="804"/>
      <c r="AZ67" s="804"/>
      <c r="BA67" s="804"/>
      <c r="BB67" s="804"/>
      <c r="BC67" s="804"/>
      <c r="BD67" s="804"/>
      <c r="BE67" s="804"/>
      <c r="BF67" s="804"/>
      <c r="BG67" s="804"/>
      <c r="BH67" s="804"/>
      <c r="BI67" s="804"/>
      <c r="BJ67" s="804"/>
      <c r="BK67" s="804"/>
      <c r="BL67" s="804"/>
      <c r="BM67" s="804"/>
      <c r="BN67" s="804"/>
      <c r="BO67" s="804"/>
      <c r="BP67" s="804"/>
      <c r="BQ67" s="804"/>
      <c r="BR67" s="804"/>
      <c r="BS67" s="804"/>
      <c r="BT67" s="804"/>
    </row>
    <row r="68" spans="1:72" s="78" customFormat="1" ht="28.5" customHeight="1" x14ac:dyDescent="0.2">
      <c r="A68" s="76"/>
      <c r="B68" s="70" t="s">
        <v>1427</v>
      </c>
      <c r="C68" s="150"/>
      <c r="D68" s="500"/>
      <c r="E68" s="500"/>
      <c r="F68" s="108">
        <v>3</v>
      </c>
      <c r="G68" s="108">
        <f t="shared" si="5"/>
        <v>0</v>
      </c>
      <c r="H68" s="76"/>
      <c r="I68" s="76"/>
      <c r="J68" s="76"/>
      <c r="K68" s="76"/>
      <c r="L68" s="76"/>
      <c r="M68" s="146" t="b">
        <v>0</v>
      </c>
      <c r="N68" s="144">
        <f t="shared" si="4"/>
        <v>0</v>
      </c>
      <c r="O68" s="76"/>
      <c r="P68" s="804"/>
      <c r="Q68" s="804"/>
      <c r="R68" s="804"/>
      <c r="S68" s="804"/>
      <c r="T68" s="804"/>
      <c r="U68" s="804"/>
      <c r="V68" s="804"/>
      <c r="W68" s="804"/>
      <c r="X68" s="804"/>
      <c r="Y68" s="804"/>
      <c r="Z68" s="804"/>
      <c r="AA68" s="804"/>
      <c r="AB68" s="804"/>
      <c r="AC68" s="804"/>
      <c r="AD68" s="804"/>
      <c r="AE68" s="804"/>
      <c r="AF68" s="804"/>
      <c r="AG68" s="804"/>
      <c r="AH68" s="804"/>
      <c r="AI68" s="804"/>
      <c r="AJ68" s="804"/>
      <c r="AK68" s="804"/>
      <c r="AL68" s="804"/>
      <c r="AM68" s="804"/>
      <c r="AN68" s="804"/>
      <c r="AO68" s="804"/>
      <c r="AP68" s="804"/>
      <c r="AQ68" s="804"/>
      <c r="AR68" s="804"/>
      <c r="AS68" s="804"/>
      <c r="AT68" s="804"/>
      <c r="AU68" s="804"/>
      <c r="AV68" s="804"/>
      <c r="AW68" s="804"/>
      <c r="AX68" s="804"/>
      <c r="AY68" s="804"/>
      <c r="AZ68" s="804"/>
      <c r="BA68" s="804"/>
      <c r="BB68" s="804"/>
      <c r="BC68" s="804"/>
      <c r="BD68" s="804"/>
      <c r="BE68" s="804"/>
      <c r="BF68" s="804"/>
      <c r="BG68" s="804"/>
      <c r="BH68" s="804"/>
      <c r="BI68" s="804"/>
      <c r="BJ68" s="804"/>
      <c r="BK68" s="804"/>
      <c r="BL68" s="804"/>
      <c r="BM68" s="804"/>
      <c r="BN68" s="804"/>
      <c r="BO68" s="804"/>
      <c r="BP68" s="804"/>
      <c r="BQ68" s="804"/>
      <c r="BR68" s="804"/>
      <c r="BS68" s="804"/>
      <c r="BT68" s="804"/>
    </row>
    <row r="69" spans="1:72" s="78" customFormat="1" ht="28.5" customHeight="1" x14ac:dyDescent="0.2">
      <c r="A69" s="76"/>
      <c r="B69" s="70" t="s">
        <v>1428</v>
      </c>
      <c r="C69" s="150"/>
      <c r="D69" s="500"/>
      <c r="E69" s="500"/>
      <c r="F69" s="108">
        <v>3</v>
      </c>
      <c r="G69" s="108">
        <f t="shared" si="5"/>
        <v>0</v>
      </c>
      <c r="H69" s="76"/>
      <c r="I69" s="76"/>
      <c r="J69" s="76"/>
      <c r="K69" s="76"/>
      <c r="L69" s="76"/>
      <c r="M69" s="146" t="b">
        <v>0</v>
      </c>
      <c r="N69" s="144">
        <f t="shared" si="4"/>
        <v>0</v>
      </c>
      <c r="O69" s="76"/>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804"/>
      <c r="AY69" s="804"/>
      <c r="AZ69" s="804"/>
      <c r="BA69" s="804"/>
      <c r="BB69" s="804"/>
      <c r="BC69" s="804"/>
      <c r="BD69" s="804"/>
      <c r="BE69" s="804"/>
      <c r="BF69" s="804"/>
      <c r="BG69" s="804"/>
      <c r="BH69" s="804"/>
      <c r="BI69" s="804"/>
      <c r="BJ69" s="804"/>
      <c r="BK69" s="804"/>
      <c r="BL69" s="804"/>
      <c r="BM69" s="804"/>
      <c r="BN69" s="804"/>
      <c r="BO69" s="804"/>
      <c r="BP69" s="804"/>
      <c r="BQ69" s="804"/>
      <c r="BR69" s="804"/>
      <c r="BS69" s="804"/>
      <c r="BT69" s="804"/>
    </row>
    <row r="70" spans="1:72" s="78" customFormat="1" ht="28.5" customHeight="1" x14ac:dyDescent="0.2">
      <c r="A70" s="76"/>
      <c r="B70" s="70" t="s">
        <v>1429</v>
      </c>
      <c r="C70" s="150"/>
      <c r="D70" s="500"/>
      <c r="E70" s="500"/>
      <c r="F70" s="108">
        <v>7</v>
      </c>
      <c r="G70" s="108">
        <f t="shared" si="5"/>
        <v>0</v>
      </c>
      <c r="H70" s="76"/>
      <c r="I70" s="76"/>
      <c r="J70" s="76"/>
      <c r="K70" s="76"/>
      <c r="L70" s="76"/>
      <c r="M70" s="146" t="b">
        <v>0</v>
      </c>
      <c r="N70" s="144">
        <f t="shared" si="4"/>
        <v>0</v>
      </c>
      <c r="O70" s="76"/>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804"/>
      <c r="AO70" s="804"/>
      <c r="AP70" s="804"/>
      <c r="AQ70" s="804"/>
      <c r="AR70" s="804"/>
      <c r="AS70" s="804"/>
      <c r="AT70" s="804"/>
      <c r="AU70" s="804"/>
      <c r="AV70" s="804"/>
      <c r="AW70" s="804"/>
      <c r="AX70" s="804"/>
      <c r="AY70" s="804"/>
      <c r="AZ70" s="804"/>
      <c r="BA70" s="804"/>
      <c r="BB70" s="804"/>
      <c r="BC70" s="804"/>
      <c r="BD70" s="804"/>
      <c r="BE70" s="804"/>
      <c r="BF70" s="804"/>
      <c r="BG70" s="804"/>
      <c r="BH70" s="804"/>
      <c r="BI70" s="804"/>
      <c r="BJ70" s="804"/>
      <c r="BK70" s="804"/>
      <c r="BL70" s="804"/>
      <c r="BM70" s="804"/>
      <c r="BN70" s="804"/>
      <c r="BO70" s="804"/>
      <c r="BP70" s="804"/>
      <c r="BQ70" s="804"/>
      <c r="BR70" s="804"/>
      <c r="BS70" s="804"/>
      <c r="BT70" s="804"/>
    </row>
    <row r="71" spans="1:72" s="78" customFormat="1" ht="28.5" customHeight="1" x14ac:dyDescent="0.2">
      <c r="A71" s="76"/>
      <c r="B71" s="70" t="s">
        <v>1430</v>
      </c>
      <c r="C71" s="150"/>
      <c r="D71" s="500"/>
      <c r="E71" s="500"/>
      <c r="F71" s="108">
        <v>3</v>
      </c>
      <c r="G71" s="108">
        <f t="shared" si="5"/>
        <v>0</v>
      </c>
      <c r="H71" s="76"/>
      <c r="I71" s="76"/>
      <c r="J71" s="76"/>
      <c r="K71" s="76"/>
      <c r="L71" s="76"/>
      <c r="M71" s="146" t="b">
        <v>0</v>
      </c>
      <c r="N71" s="144">
        <f t="shared" si="4"/>
        <v>0</v>
      </c>
      <c r="O71" s="76"/>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804"/>
      <c r="AO71" s="804"/>
      <c r="AP71" s="804"/>
      <c r="AQ71" s="804"/>
      <c r="AR71" s="804"/>
      <c r="AS71" s="804"/>
      <c r="AT71" s="804"/>
      <c r="AU71" s="804"/>
      <c r="AV71" s="804"/>
      <c r="AW71" s="804"/>
      <c r="AX71" s="804"/>
      <c r="AY71" s="804"/>
      <c r="AZ71" s="804"/>
      <c r="BA71" s="804"/>
      <c r="BB71" s="804"/>
      <c r="BC71" s="804"/>
      <c r="BD71" s="804"/>
      <c r="BE71" s="804"/>
      <c r="BF71" s="804"/>
      <c r="BG71" s="804"/>
      <c r="BH71" s="804"/>
      <c r="BI71" s="804"/>
      <c r="BJ71" s="804"/>
      <c r="BK71" s="804"/>
      <c r="BL71" s="804"/>
      <c r="BM71" s="804"/>
      <c r="BN71" s="804"/>
      <c r="BO71" s="804"/>
      <c r="BP71" s="804"/>
      <c r="BQ71" s="804"/>
      <c r="BR71" s="804"/>
      <c r="BS71" s="804"/>
      <c r="BT71" s="804"/>
    </row>
    <row r="72" spans="1:72" s="78" customFormat="1" ht="28.5" customHeight="1" x14ac:dyDescent="0.2">
      <c r="A72" s="76"/>
      <c r="B72" s="70" t="s">
        <v>1431</v>
      </c>
      <c r="C72" s="150"/>
      <c r="D72" s="500"/>
      <c r="E72" s="500"/>
      <c r="F72" s="108">
        <v>2</v>
      </c>
      <c r="G72" s="108">
        <f t="shared" si="5"/>
        <v>0</v>
      </c>
      <c r="H72" s="76"/>
      <c r="I72" s="76"/>
      <c r="J72" s="76"/>
      <c r="K72" s="76"/>
      <c r="L72" s="76"/>
      <c r="M72" s="146" t="b">
        <v>0</v>
      </c>
      <c r="N72" s="144">
        <f t="shared" si="4"/>
        <v>0</v>
      </c>
      <c r="O72" s="76"/>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c r="AN72" s="804"/>
      <c r="AO72" s="804"/>
      <c r="AP72" s="804"/>
      <c r="AQ72" s="804"/>
      <c r="AR72" s="804"/>
      <c r="AS72" s="804"/>
      <c r="AT72" s="804"/>
      <c r="AU72" s="804"/>
      <c r="AV72" s="804"/>
      <c r="AW72" s="804"/>
      <c r="AX72" s="804"/>
      <c r="AY72" s="804"/>
      <c r="AZ72" s="804"/>
      <c r="BA72" s="804"/>
      <c r="BB72" s="804"/>
      <c r="BC72" s="804"/>
      <c r="BD72" s="804"/>
      <c r="BE72" s="804"/>
      <c r="BF72" s="804"/>
      <c r="BG72" s="804"/>
      <c r="BH72" s="804"/>
      <c r="BI72" s="804"/>
      <c r="BJ72" s="804"/>
      <c r="BK72" s="804"/>
      <c r="BL72" s="804"/>
      <c r="BM72" s="804"/>
      <c r="BN72" s="804"/>
      <c r="BO72" s="804"/>
      <c r="BP72" s="804"/>
      <c r="BQ72" s="804"/>
      <c r="BR72" s="804"/>
      <c r="BS72" s="804"/>
      <c r="BT72" s="804"/>
    </row>
    <row r="73" spans="1:72" s="78" customFormat="1" ht="28.5" customHeight="1" x14ac:dyDescent="0.2">
      <c r="A73" s="76"/>
      <c r="B73" s="70" t="s">
        <v>1432</v>
      </c>
      <c r="C73" s="150"/>
      <c r="D73" s="500"/>
      <c r="E73" s="500"/>
      <c r="F73" s="108">
        <v>3</v>
      </c>
      <c r="G73" s="108">
        <f t="shared" si="5"/>
        <v>0</v>
      </c>
      <c r="H73" s="76"/>
      <c r="I73" s="76"/>
      <c r="J73" s="76"/>
      <c r="K73" s="76"/>
      <c r="L73" s="76"/>
      <c r="M73" s="146" t="b">
        <v>0</v>
      </c>
      <c r="N73" s="144">
        <f t="shared" si="4"/>
        <v>0</v>
      </c>
      <c r="O73" s="76"/>
      <c r="P73" s="804"/>
      <c r="Q73" s="804"/>
      <c r="R73" s="804"/>
      <c r="S73" s="804"/>
      <c r="T73" s="804"/>
      <c r="U73" s="804"/>
      <c r="V73" s="804"/>
      <c r="W73" s="804"/>
      <c r="X73" s="804"/>
      <c r="Y73" s="804"/>
      <c r="Z73" s="804"/>
      <c r="AA73" s="804"/>
      <c r="AB73" s="804"/>
      <c r="AC73" s="804"/>
      <c r="AD73" s="804"/>
      <c r="AE73" s="804"/>
      <c r="AF73" s="804"/>
      <c r="AG73" s="804"/>
      <c r="AH73" s="804"/>
      <c r="AI73" s="804"/>
      <c r="AJ73" s="804"/>
      <c r="AK73" s="804"/>
      <c r="AL73" s="804"/>
      <c r="AM73" s="804"/>
      <c r="AN73" s="804"/>
      <c r="AO73" s="804"/>
      <c r="AP73" s="804"/>
      <c r="AQ73" s="804"/>
      <c r="AR73" s="804"/>
      <c r="AS73" s="804"/>
      <c r="AT73" s="804"/>
      <c r="AU73" s="804"/>
      <c r="AV73" s="804"/>
      <c r="AW73" s="804"/>
      <c r="AX73" s="804"/>
      <c r="AY73" s="804"/>
      <c r="AZ73" s="804"/>
      <c r="BA73" s="804"/>
      <c r="BB73" s="804"/>
      <c r="BC73" s="804"/>
      <c r="BD73" s="804"/>
      <c r="BE73" s="804"/>
      <c r="BF73" s="804"/>
      <c r="BG73" s="804"/>
      <c r="BH73" s="804"/>
      <c r="BI73" s="804"/>
      <c r="BJ73" s="804"/>
      <c r="BK73" s="804"/>
      <c r="BL73" s="804"/>
      <c r="BM73" s="804"/>
      <c r="BN73" s="804"/>
      <c r="BO73" s="804"/>
      <c r="BP73" s="804"/>
      <c r="BQ73" s="804"/>
      <c r="BR73" s="804"/>
      <c r="BS73" s="804"/>
      <c r="BT73" s="804"/>
    </row>
    <row r="74" spans="1:72" s="78" customFormat="1" ht="28.5" customHeight="1" x14ac:dyDescent="0.2">
      <c r="A74" s="76"/>
      <c r="B74" s="70" t="s">
        <v>1433</v>
      </c>
      <c r="C74" s="150"/>
      <c r="D74" s="500"/>
      <c r="E74" s="500"/>
      <c r="F74" s="108">
        <v>2</v>
      </c>
      <c r="G74" s="108">
        <f t="shared" si="5"/>
        <v>0</v>
      </c>
      <c r="H74" s="76"/>
      <c r="I74" s="76"/>
      <c r="J74" s="76"/>
      <c r="K74" s="76"/>
      <c r="L74" s="76"/>
      <c r="M74" s="146" t="b">
        <v>0</v>
      </c>
      <c r="N74" s="144">
        <f t="shared" si="4"/>
        <v>0</v>
      </c>
      <c r="O74" s="76"/>
      <c r="P74" s="804"/>
      <c r="Q74" s="804"/>
      <c r="R74" s="804"/>
      <c r="S74" s="804"/>
      <c r="T74" s="804"/>
      <c r="U74" s="804"/>
      <c r="V74" s="804"/>
      <c r="W74" s="804"/>
      <c r="X74" s="804"/>
      <c r="Y74" s="804"/>
      <c r="Z74" s="804"/>
      <c r="AA74" s="804"/>
      <c r="AB74" s="804"/>
      <c r="AC74" s="804"/>
      <c r="AD74" s="804"/>
      <c r="AE74" s="804"/>
      <c r="AF74" s="804"/>
      <c r="AG74" s="804"/>
      <c r="AH74" s="804"/>
      <c r="AI74" s="804"/>
      <c r="AJ74" s="804"/>
      <c r="AK74" s="804"/>
      <c r="AL74" s="804"/>
      <c r="AM74" s="804"/>
      <c r="AN74" s="804"/>
      <c r="AO74" s="804"/>
      <c r="AP74" s="804"/>
      <c r="AQ74" s="804"/>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c r="BP74" s="804"/>
      <c r="BQ74" s="804"/>
      <c r="BR74" s="804"/>
      <c r="BS74" s="804"/>
      <c r="BT74" s="804"/>
    </row>
    <row r="75" spans="1:72" s="78" customFormat="1" ht="28.5" customHeight="1" x14ac:dyDescent="0.2">
      <c r="A75" s="76"/>
      <c r="B75" s="70" t="s">
        <v>1434</v>
      </c>
      <c r="C75" s="150"/>
      <c r="D75" s="500"/>
      <c r="E75" s="500"/>
      <c r="F75" s="108">
        <v>3</v>
      </c>
      <c r="G75" s="108">
        <f t="shared" si="5"/>
        <v>0</v>
      </c>
      <c r="H75" s="76"/>
      <c r="I75" s="76"/>
      <c r="J75" s="76"/>
      <c r="K75" s="76"/>
      <c r="L75" s="76"/>
      <c r="M75" s="146" t="b">
        <v>0</v>
      </c>
      <c r="N75" s="144">
        <f t="shared" si="4"/>
        <v>0</v>
      </c>
      <c r="O75" s="76"/>
      <c r="P75" s="804"/>
      <c r="Q75" s="804"/>
      <c r="R75" s="804"/>
      <c r="S75" s="804"/>
      <c r="T75" s="804"/>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c r="BP75" s="804"/>
      <c r="BQ75" s="804"/>
      <c r="BR75" s="804"/>
      <c r="BS75" s="804"/>
      <c r="BT75" s="804"/>
    </row>
    <row r="76" spans="1:72" s="78" customFormat="1" ht="28.5" customHeight="1" x14ac:dyDescent="0.2">
      <c r="A76" s="76"/>
      <c r="B76" s="70" t="s">
        <v>1778</v>
      </c>
      <c r="C76" s="150"/>
      <c r="D76" s="500"/>
      <c r="E76" s="500"/>
      <c r="F76" s="108">
        <v>1</v>
      </c>
      <c r="G76" s="108">
        <f t="shared" si="5"/>
        <v>0</v>
      </c>
      <c r="H76" s="76"/>
      <c r="I76" s="76"/>
      <c r="J76" s="76"/>
      <c r="K76" s="76"/>
      <c r="L76" s="76"/>
      <c r="M76" s="146" t="b">
        <v>0</v>
      </c>
      <c r="N76" s="144">
        <f t="shared" si="4"/>
        <v>0</v>
      </c>
      <c r="O76" s="76"/>
      <c r="P76" s="804"/>
      <c r="Q76" s="804"/>
      <c r="R76" s="804"/>
      <c r="S76" s="804"/>
      <c r="T76" s="804"/>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804"/>
      <c r="BF76" s="804"/>
      <c r="BG76" s="804"/>
      <c r="BH76" s="804"/>
      <c r="BI76" s="804"/>
      <c r="BJ76" s="804"/>
      <c r="BK76" s="804"/>
      <c r="BL76" s="804"/>
      <c r="BM76" s="804"/>
      <c r="BN76" s="804"/>
      <c r="BO76" s="804"/>
      <c r="BP76" s="804"/>
      <c r="BQ76" s="804"/>
      <c r="BR76" s="804"/>
      <c r="BS76" s="804"/>
      <c r="BT76" s="804"/>
    </row>
    <row r="77" spans="1:72" s="78" customFormat="1" ht="12.75" x14ac:dyDescent="0.2">
      <c r="A77" s="76"/>
      <c r="B77" s="76"/>
      <c r="C77" s="76"/>
      <c r="D77" s="76"/>
      <c r="E77" s="118" t="s">
        <v>35</v>
      </c>
      <c r="F77" s="108">
        <v>40</v>
      </c>
      <c r="G77" s="108">
        <f>SUM(G64:G76)</f>
        <v>0</v>
      </c>
      <c r="H77" s="76"/>
      <c r="I77" s="76"/>
      <c r="J77" s="76"/>
      <c r="K77" s="76"/>
      <c r="L77" s="76"/>
      <c r="M77" s="146"/>
      <c r="N77" s="143"/>
      <c r="O77" s="76"/>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4"/>
      <c r="BI77" s="804"/>
      <c r="BJ77" s="804"/>
      <c r="BK77" s="804"/>
      <c r="BL77" s="804"/>
      <c r="BM77" s="804"/>
      <c r="BN77" s="804"/>
      <c r="BO77" s="804"/>
      <c r="BP77" s="804"/>
      <c r="BQ77" s="804"/>
      <c r="BR77" s="804"/>
      <c r="BS77" s="804"/>
      <c r="BT77" s="804"/>
    </row>
    <row r="78" spans="1:72" s="78" customFormat="1" ht="12.75" x14ac:dyDescent="0.2">
      <c r="A78" s="76"/>
      <c r="B78" s="76"/>
      <c r="C78" s="76"/>
      <c r="D78" s="76"/>
      <c r="E78" s="76"/>
      <c r="F78" s="119"/>
      <c r="G78" s="119"/>
      <c r="H78" s="76"/>
      <c r="I78" s="76"/>
      <c r="J78" s="76"/>
      <c r="K78" s="76"/>
      <c r="L78" s="76"/>
      <c r="M78" s="146"/>
      <c r="N78" s="143"/>
      <c r="O78" s="76"/>
      <c r="P78" s="804"/>
      <c r="Q78" s="804"/>
      <c r="R78" s="804"/>
      <c r="S78" s="804"/>
      <c r="T78" s="804"/>
      <c r="U78" s="804"/>
      <c r="V78" s="804"/>
      <c r="W78" s="804"/>
      <c r="X78" s="804"/>
      <c r="Y78" s="804"/>
      <c r="Z78" s="804"/>
      <c r="AA78" s="804"/>
      <c r="AB78" s="804"/>
      <c r="AC78" s="804"/>
      <c r="AD78" s="804"/>
      <c r="AE78" s="804"/>
      <c r="AF78" s="804"/>
      <c r="AG78" s="804"/>
      <c r="AH78" s="804"/>
      <c r="AI78" s="804"/>
      <c r="AJ78" s="804"/>
      <c r="AK78" s="804"/>
      <c r="AL78" s="804"/>
      <c r="AM78" s="804"/>
      <c r="AN78" s="804"/>
      <c r="AO78" s="804"/>
      <c r="AP78" s="804"/>
      <c r="AQ78" s="804"/>
      <c r="AR78" s="804"/>
      <c r="AS78" s="804"/>
      <c r="AT78" s="804"/>
      <c r="AU78" s="804"/>
      <c r="AV78" s="804"/>
      <c r="AW78" s="804"/>
      <c r="AX78" s="804"/>
      <c r="AY78" s="804"/>
      <c r="AZ78" s="804"/>
      <c r="BA78" s="804"/>
      <c r="BB78" s="804"/>
      <c r="BC78" s="804"/>
      <c r="BD78" s="804"/>
      <c r="BE78" s="804"/>
      <c r="BF78" s="804"/>
      <c r="BG78" s="804"/>
      <c r="BH78" s="804"/>
      <c r="BI78" s="804"/>
      <c r="BJ78" s="804"/>
      <c r="BK78" s="804"/>
      <c r="BL78" s="804"/>
      <c r="BM78" s="804"/>
      <c r="BN78" s="804"/>
      <c r="BO78" s="804"/>
      <c r="BP78" s="804"/>
      <c r="BQ78" s="804"/>
      <c r="BR78" s="804"/>
      <c r="BS78" s="804"/>
      <c r="BT78" s="804"/>
    </row>
    <row r="79" spans="1:72" s="78" customFormat="1" ht="12.75" x14ac:dyDescent="0.2">
      <c r="A79" s="76"/>
      <c r="B79" s="547" t="s">
        <v>1615</v>
      </c>
      <c r="C79" s="76"/>
      <c r="D79" s="76"/>
      <c r="E79" s="76"/>
      <c r="F79" s="119"/>
      <c r="G79" s="119"/>
      <c r="H79" s="76"/>
      <c r="I79" s="76"/>
      <c r="J79" s="76"/>
      <c r="K79" s="76"/>
      <c r="L79" s="76"/>
      <c r="M79" s="146"/>
      <c r="N79" s="143"/>
      <c r="O79" s="76"/>
      <c r="P79" s="804"/>
      <c r="Q79" s="804"/>
      <c r="R79" s="804"/>
      <c r="S79" s="804"/>
      <c r="T79" s="804"/>
      <c r="U79" s="804"/>
      <c r="V79" s="804"/>
      <c r="W79" s="804"/>
      <c r="X79" s="804"/>
      <c r="Y79" s="804"/>
      <c r="Z79" s="804"/>
      <c r="AA79" s="804"/>
      <c r="AB79" s="804"/>
      <c r="AC79" s="804"/>
      <c r="AD79" s="804"/>
      <c r="AE79" s="804"/>
      <c r="AF79" s="804"/>
      <c r="AG79" s="804"/>
      <c r="AH79" s="804"/>
      <c r="AI79" s="804"/>
      <c r="AJ79" s="804"/>
      <c r="AK79" s="804"/>
      <c r="AL79" s="804"/>
      <c r="AM79" s="804"/>
      <c r="AN79" s="804"/>
      <c r="AO79" s="804"/>
      <c r="AP79" s="804"/>
      <c r="AQ79" s="804"/>
      <c r="AR79" s="804"/>
      <c r="AS79" s="804"/>
      <c r="AT79" s="804"/>
      <c r="AU79" s="804"/>
      <c r="AV79" s="804"/>
      <c r="AW79" s="804"/>
      <c r="AX79" s="804"/>
      <c r="AY79" s="804"/>
      <c r="AZ79" s="804"/>
      <c r="BA79" s="804"/>
      <c r="BB79" s="804"/>
      <c r="BC79" s="804"/>
      <c r="BD79" s="804"/>
      <c r="BE79" s="804"/>
      <c r="BF79" s="804"/>
      <c r="BG79" s="804"/>
      <c r="BH79" s="804"/>
      <c r="BI79" s="804"/>
      <c r="BJ79" s="804"/>
      <c r="BK79" s="804"/>
      <c r="BL79" s="804"/>
      <c r="BM79" s="804"/>
      <c r="BN79" s="804"/>
      <c r="BO79" s="804"/>
      <c r="BP79" s="804"/>
      <c r="BQ79" s="804"/>
      <c r="BR79" s="804"/>
      <c r="BS79" s="804"/>
      <c r="BT79" s="804"/>
    </row>
    <row r="80" spans="1:72" s="78" customFormat="1" ht="12.75" x14ac:dyDescent="0.2">
      <c r="A80" s="76"/>
      <c r="B80" s="76"/>
      <c r="C80" s="76"/>
      <c r="D80" s="76"/>
      <c r="E80" s="76"/>
      <c r="F80" s="119"/>
      <c r="G80" s="119"/>
      <c r="H80" s="76"/>
      <c r="I80" s="76"/>
      <c r="J80" s="76"/>
      <c r="K80" s="76"/>
      <c r="L80" s="76"/>
      <c r="M80" s="146"/>
      <c r="N80" s="143"/>
      <c r="O80" s="76"/>
      <c r="P80" s="804"/>
      <c r="Q80" s="804"/>
      <c r="R80" s="804"/>
      <c r="S80" s="804"/>
      <c r="T80" s="804"/>
      <c r="U80" s="804"/>
      <c r="V80" s="804"/>
      <c r="W80" s="804"/>
      <c r="X80" s="804"/>
      <c r="Y80" s="804"/>
      <c r="Z80" s="804"/>
      <c r="AA80" s="804"/>
      <c r="AB80" s="804"/>
      <c r="AC80" s="804"/>
      <c r="AD80" s="804"/>
      <c r="AE80" s="804"/>
      <c r="AF80" s="804"/>
      <c r="AG80" s="804"/>
      <c r="AH80" s="804"/>
      <c r="AI80" s="804"/>
      <c r="AJ80" s="804"/>
      <c r="AK80" s="804"/>
      <c r="AL80" s="804"/>
      <c r="AM80" s="804"/>
      <c r="AN80" s="804"/>
      <c r="AO80" s="804"/>
      <c r="AP80" s="804"/>
      <c r="AQ80" s="804"/>
      <c r="AR80" s="804"/>
      <c r="AS80" s="804"/>
      <c r="AT80" s="804"/>
      <c r="AU80" s="804"/>
      <c r="AV80" s="804"/>
      <c r="AW80" s="804"/>
      <c r="AX80" s="804"/>
      <c r="AY80" s="804"/>
      <c r="AZ80" s="804"/>
      <c r="BA80" s="804"/>
      <c r="BB80" s="804"/>
      <c r="BC80" s="804"/>
      <c r="BD80" s="804"/>
      <c r="BE80" s="804"/>
      <c r="BF80" s="804"/>
      <c r="BG80" s="804"/>
      <c r="BH80" s="804"/>
      <c r="BI80" s="804"/>
      <c r="BJ80" s="804"/>
      <c r="BK80" s="804"/>
      <c r="BL80" s="804"/>
      <c r="BM80" s="804"/>
      <c r="BN80" s="804"/>
      <c r="BO80" s="804"/>
      <c r="BP80" s="804"/>
      <c r="BQ80" s="804"/>
      <c r="BR80" s="804"/>
      <c r="BS80" s="804"/>
      <c r="BT80" s="804"/>
    </row>
    <row r="81" spans="1:72" s="78" customFormat="1" ht="12.75" x14ac:dyDescent="0.2">
      <c r="A81" s="76"/>
      <c r="B81" s="76"/>
      <c r="C81" s="76"/>
      <c r="D81" s="76"/>
      <c r="E81" s="76"/>
      <c r="F81" s="119"/>
      <c r="G81" s="119"/>
      <c r="H81" s="76"/>
      <c r="I81" s="76"/>
      <c r="J81" s="76"/>
      <c r="K81" s="76"/>
      <c r="L81" s="76"/>
      <c r="M81" s="146"/>
      <c r="N81" s="143"/>
      <c r="O81" s="76"/>
      <c r="P81" s="804"/>
      <c r="Q81" s="804"/>
      <c r="R81" s="804"/>
      <c r="S81" s="804"/>
      <c r="T81" s="804"/>
      <c r="U81" s="804"/>
      <c r="V81" s="804"/>
      <c r="W81" s="804"/>
      <c r="X81" s="804"/>
      <c r="Y81" s="804"/>
      <c r="Z81" s="804"/>
      <c r="AA81" s="804"/>
      <c r="AB81" s="804"/>
      <c r="AC81" s="804"/>
      <c r="AD81" s="804"/>
      <c r="AE81" s="804"/>
      <c r="AF81" s="804"/>
      <c r="AG81" s="804"/>
      <c r="AH81" s="804"/>
      <c r="AI81" s="804"/>
      <c r="AJ81" s="804"/>
      <c r="AK81" s="804"/>
      <c r="AL81" s="804"/>
      <c r="AM81" s="804"/>
      <c r="AN81" s="804"/>
      <c r="AO81" s="804"/>
      <c r="AP81" s="804"/>
      <c r="AQ81" s="804"/>
      <c r="AR81" s="804"/>
      <c r="AS81" s="804"/>
      <c r="AT81" s="804"/>
      <c r="AU81" s="804"/>
      <c r="AV81" s="804"/>
      <c r="AW81" s="804"/>
      <c r="AX81" s="804"/>
      <c r="AY81" s="804"/>
      <c r="AZ81" s="804"/>
      <c r="BA81" s="804"/>
      <c r="BB81" s="804"/>
      <c r="BC81" s="804"/>
      <c r="BD81" s="804"/>
      <c r="BE81" s="804"/>
      <c r="BF81" s="804"/>
      <c r="BG81" s="804"/>
      <c r="BH81" s="804"/>
      <c r="BI81" s="804"/>
      <c r="BJ81" s="804"/>
      <c r="BK81" s="804"/>
      <c r="BL81" s="804"/>
      <c r="BM81" s="804"/>
      <c r="BN81" s="804"/>
      <c r="BO81" s="804"/>
      <c r="BP81" s="804"/>
      <c r="BQ81" s="804"/>
      <c r="BR81" s="804"/>
      <c r="BS81" s="804"/>
      <c r="BT81" s="804"/>
    </row>
    <row r="82" spans="1:72" s="78" customFormat="1" ht="12.75" x14ac:dyDescent="0.2">
      <c r="A82" s="198"/>
      <c r="B82" s="76"/>
      <c r="C82" s="76"/>
      <c r="D82" s="76"/>
      <c r="E82" s="76"/>
      <c r="F82" s="119"/>
      <c r="G82" s="119"/>
      <c r="H82" s="76"/>
      <c r="I82" s="76"/>
      <c r="J82" s="76"/>
      <c r="K82" s="76"/>
      <c r="L82" s="76"/>
      <c r="M82" s="146"/>
      <c r="N82" s="143"/>
      <c r="O82" s="76"/>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c r="AV82" s="804"/>
      <c r="AW82" s="804"/>
      <c r="AX82" s="804"/>
      <c r="AY82" s="804"/>
      <c r="AZ82" s="804"/>
      <c r="BA82" s="804"/>
      <c r="BB82" s="804"/>
      <c r="BC82" s="804"/>
      <c r="BD82" s="804"/>
      <c r="BE82" s="804"/>
      <c r="BF82" s="804"/>
      <c r="BG82" s="804"/>
      <c r="BH82" s="804"/>
      <c r="BI82" s="804"/>
      <c r="BJ82" s="804"/>
      <c r="BK82" s="804"/>
      <c r="BL82" s="804"/>
      <c r="BM82" s="804"/>
      <c r="BN82" s="804"/>
      <c r="BO82" s="804"/>
      <c r="BP82" s="804"/>
      <c r="BQ82" s="804"/>
      <c r="BR82" s="804"/>
      <c r="BS82" s="804"/>
      <c r="BT82" s="804"/>
    </row>
    <row r="83" spans="1:72" s="78" customFormat="1" ht="12.75" x14ac:dyDescent="0.2">
      <c r="A83" s="76"/>
      <c r="B83" s="17" t="s">
        <v>1435</v>
      </c>
      <c r="C83" s="79"/>
      <c r="D83" s="79"/>
      <c r="E83" s="79"/>
      <c r="F83" s="117"/>
      <c r="G83" s="117"/>
      <c r="H83" s="76"/>
      <c r="I83" s="76"/>
      <c r="J83" s="76"/>
      <c r="K83" s="76"/>
      <c r="L83" s="76"/>
      <c r="M83" s="146"/>
      <c r="N83" s="143"/>
      <c r="O83" s="76"/>
      <c r="P83" s="804"/>
      <c r="Q83" s="804"/>
      <c r="R83" s="804"/>
      <c r="S83" s="804"/>
      <c r="T83" s="804"/>
      <c r="U83" s="804"/>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4"/>
      <c r="AX83" s="804"/>
      <c r="AY83" s="804"/>
      <c r="AZ83" s="804"/>
      <c r="BA83" s="804"/>
      <c r="BB83" s="804"/>
      <c r="BC83" s="804"/>
      <c r="BD83" s="804"/>
      <c r="BE83" s="804"/>
      <c r="BF83" s="804"/>
      <c r="BG83" s="804"/>
      <c r="BH83" s="804"/>
      <c r="BI83" s="804"/>
      <c r="BJ83" s="804"/>
      <c r="BK83" s="804"/>
      <c r="BL83" s="804"/>
      <c r="BM83" s="804"/>
      <c r="BN83" s="804"/>
      <c r="BO83" s="804"/>
      <c r="BP83" s="804"/>
      <c r="BQ83" s="804"/>
      <c r="BR83" s="804"/>
      <c r="BS83" s="804"/>
      <c r="BT83" s="804"/>
    </row>
    <row r="84" spans="1:72" s="78" customFormat="1" ht="12.75" x14ac:dyDescent="0.2">
      <c r="A84" s="76"/>
      <c r="B84" s="121" t="s">
        <v>1436</v>
      </c>
      <c r="C84" s="79"/>
      <c r="D84" s="79"/>
      <c r="E84" s="79"/>
      <c r="F84" s="117"/>
      <c r="G84" s="117"/>
      <c r="H84" s="76"/>
      <c r="I84" s="76"/>
      <c r="J84" s="76"/>
      <c r="K84" s="76"/>
      <c r="L84" s="76"/>
      <c r="M84" s="146"/>
      <c r="N84" s="143"/>
      <c r="O84" s="76"/>
      <c r="P84" s="804"/>
      <c r="Q84" s="804"/>
      <c r="R84" s="804"/>
      <c r="S84" s="804"/>
      <c r="T84" s="804"/>
      <c r="U84" s="804"/>
      <c r="V84" s="804"/>
      <c r="W84" s="804"/>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c r="AV84" s="804"/>
      <c r="AW84" s="804"/>
      <c r="AX84" s="804"/>
      <c r="AY84" s="804"/>
      <c r="AZ84" s="804"/>
      <c r="BA84" s="804"/>
      <c r="BB84" s="804"/>
      <c r="BC84" s="804"/>
      <c r="BD84" s="804"/>
      <c r="BE84" s="804"/>
      <c r="BF84" s="804"/>
      <c r="BG84" s="804"/>
      <c r="BH84" s="804"/>
      <c r="BI84" s="804"/>
      <c r="BJ84" s="804"/>
      <c r="BK84" s="804"/>
      <c r="BL84" s="804"/>
      <c r="BM84" s="804"/>
      <c r="BN84" s="804"/>
      <c r="BO84" s="804"/>
      <c r="BP84" s="804"/>
      <c r="BQ84" s="804"/>
      <c r="BR84" s="804"/>
      <c r="BS84" s="804"/>
      <c r="BT84" s="804"/>
    </row>
    <row r="85" spans="1:72" s="78" customFormat="1" ht="12.75" x14ac:dyDescent="0.2">
      <c r="A85" s="76"/>
      <c r="B85" s="31" t="s">
        <v>1437</v>
      </c>
      <c r="C85" s="433" t="s">
        <v>554</v>
      </c>
      <c r="D85" s="433" t="s">
        <v>1386</v>
      </c>
      <c r="E85" s="433" t="s">
        <v>1387</v>
      </c>
      <c r="F85" s="406" t="s">
        <v>416</v>
      </c>
      <c r="G85" s="406" t="s">
        <v>420</v>
      </c>
      <c r="H85" s="76"/>
      <c r="I85" s="76"/>
      <c r="J85" s="76"/>
      <c r="K85" s="76"/>
      <c r="L85" s="76"/>
      <c r="M85" s="146"/>
      <c r="N85" s="143"/>
      <c r="O85" s="76"/>
      <c r="P85" s="804"/>
      <c r="Q85" s="804"/>
      <c r="R85" s="804"/>
      <c r="S85" s="804"/>
      <c r="T85" s="804"/>
      <c r="U85" s="804"/>
      <c r="V85" s="804"/>
      <c r="W85" s="804"/>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c r="AV85" s="804"/>
      <c r="AW85" s="804"/>
      <c r="AX85" s="804"/>
      <c r="AY85" s="804"/>
      <c r="AZ85" s="804"/>
      <c r="BA85" s="804"/>
      <c r="BB85" s="804"/>
      <c r="BC85" s="804"/>
      <c r="BD85" s="804"/>
      <c r="BE85" s="804"/>
      <c r="BF85" s="804"/>
      <c r="BG85" s="804"/>
      <c r="BH85" s="804"/>
      <c r="BI85" s="804"/>
      <c r="BJ85" s="804"/>
      <c r="BK85" s="804"/>
      <c r="BL85" s="804"/>
      <c r="BM85" s="804"/>
      <c r="BN85" s="804"/>
      <c r="BO85" s="804"/>
      <c r="BP85" s="804"/>
      <c r="BQ85" s="804"/>
      <c r="BR85" s="804"/>
      <c r="BS85" s="804"/>
      <c r="BT85" s="804"/>
    </row>
    <row r="86" spans="1:72" s="78" customFormat="1" ht="28.5" customHeight="1" x14ac:dyDescent="0.2">
      <c r="A86" s="76"/>
      <c r="B86" s="70" t="s">
        <v>1438</v>
      </c>
      <c r="C86" s="150"/>
      <c r="D86" s="500"/>
      <c r="E86" s="500"/>
      <c r="F86" s="108">
        <v>6</v>
      </c>
      <c r="G86" s="108">
        <f>N86</f>
        <v>0</v>
      </c>
      <c r="H86" s="76"/>
      <c r="I86" s="76"/>
      <c r="J86" s="76"/>
      <c r="K86" s="76"/>
      <c r="L86" s="76"/>
      <c r="M86" s="146" t="b">
        <v>0</v>
      </c>
      <c r="N86" s="144">
        <f t="shared" ref="N86:N92" si="6">IF(M86=TRUE,F86,0)</f>
        <v>0</v>
      </c>
      <c r="O86" s="76"/>
      <c r="P86" s="804"/>
      <c r="Q86" s="804"/>
      <c r="R86" s="804"/>
      <c r="S86" s="804"/>
      <c r="T86" s="804"/>
      <c r="U86" s="804"/>
      <c r="V86" s="804"/>
      <c r="W86" s="804"/>
      <c r="X86" s="804"/>
      <c r="Y86" s="804"/>
      <c r="Z86" s="804"/>
      <c r="AA86" s="804"/>
      <c r="AB86" s="804"/>
      <c r="AC86" s="804"/>
      <c r="AD86" s="804"/>
      <c r="AE86" s="804"/>
      <c r="AF86" s="804"/>
      <c r="AG86" s="804"/>
      <c r="AH86" s="804"/>
      <c r="AI86" s="804"/>
      <c r="AJ86" s="804"/>
      <c r="AK86" s="804"/>
      <c r="AL86" s="804"/>
      <c r="AM86" s="804"/>
      <c r="AN86" s="804"/>
      <c r="AO86" s="804"/>
      <c r="AP86" s="804"/>
      <c r="AQ86" s="804"/>
      <c r="AR86" s="804"/>
      <c r="AS86" s="804"/>
      <c r="AT86" s="804"/>
      <c r="AU86" s="804"/>
      <c r="AV86" s="804"/>
      <c r="AW86" s="804"/>
      <c r="AX86" s="804"/>
      <c r="AY86" s="804"/>
      <c r="AZ86" s="804"/>
      <c r="BA86" s="804"/>
      <c r="BB86" s="804"/>
      <c r="BC86" s="804"/>
      <c r="BD86" s="804"/>
      <c r="BE86" s="804"/>
      <c r="BF86" s="804"/>
      <c r="BG86" s="804"/>
      <c r="BH86" s="804"/>
      <c r="BI86" s="804"/>
      <c r="BJ86" s="804"/>
      <c r="BK86" s="804"/>
      <c r="BL86" s="804"/>
      <c r="BM86" s="804"/>
      <c r="BN86" s="804"/>
      <c r="BO86" s="804"/>
      <c r="BP86" s="804"/>
      <c r="BQ86" s="804"/>
      <c r="BR86" s="804"/>
      <c r="BS86" s="804"/>
      <c r="BT86" s="804"/>
    </row>
    <row r="87" spans="1:72" s="78" customFormat="1" ht="28.5" customHeight="1" x14ac:dyDescent="0.2">
      <c r="A87" s="76"/>
      <c r="B87" s="70" t="s">
        <v>1439</v>
      </c>
      <c r="C87" s="150"/>
      <c r="D87" s="500"/>
      <c r="E87" s="500"/>
      <c r="F87" s="108">
        <v>4</v>
      </c>
      <c r="G87" s="108">
        <f>N87</f>
        <v>0</v>
      </c>
      <c r="H87" s="76"/>
      <c r="I87" s="76"/>
      <c r="J87" s="76"/>
      <c r="K87" s="76"/>
      <c r="L87" s="76"/>
      <c r="M87" s="146" t="b">
        <v>0</v>
      </c>
      <c r="N87" s="144">
        <f t="shared" si="6"/>
        <v>0</v>
      </c>
      <c r="O87" s="76"/>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804"/>
      <c r="BF87" s="804"/>
      <c r="BG87" s="804"/>
      <c r="BH87" s="804"/>
      <c r="BI87" s="804"/>
      <c r="BJ87" s="804"/>
      <c r="BK87" s="804"/>
      <c r="BL87" s="804"/>
      <c r="BM87" s="804"/>
      <c r="BN87" s="804"/>
      <c r="BO87" s="804"/>
      <c r="BP87" s="804"/>
      <c r="BQ87" s="804"/>
      <c r="BR87" s="804"/>
      <c r="BS87" s="804"/>
      <c r="BT87" s="804"/>
    </row>
    <row r="88" spans="1:72" s="78" customFormat="1" ht="28.5" customHeight="1" x14ac:dyDescent="0.2">
      <c r="A88" s="76"/>
      <c r="B88" s="70" t="s">
        <v>1440</v>
      </c>
      <c r="C88" s="150"/>
      <c r="D88" s="500"/>
      <c r="E88" s="500"/>
      <c r="F88" s="108">
        <v>6</v>
      </c>
      <c r="G88" s="108">
        <f t="shared" ref="G88:G92" si="7">N88</f>
        <v>0</v>
      </c>
      <c r="H88" s="76"/>
      <c r="I88" s="76"/>
      <c r="J88" s="76"/>
      <c r="K88" s="76"/>
      <c r="L88" s="76"/>
      <c r="M88" s="146" t="b">
        <v>0</v>
      </c>
      <c r="N88" s="144">
        <f t="shared" si="6"/>
        <v>0</v>
      </c>
      <c r="O88" s="76"/>
      <c r="P88" s="804"/>
      <c r="Q88" s="804"/>
      <c r="R88" s="804"/>
      <c r="S88" s="804"/>
      <c r="T88" s="804"/>
      <c r="U88" s="804"/>
      <c r="V88" s="804"/>
      <c r="W88" s="804"/>
      <c r="X88" s="804"/>
      <c r="Y88" s="804"/>
      <c r="Z88" s="804"/>
      <c r="AA88" s="804"/>
      <c r="AB88" s="804"/>
      <c r="AC88" s="804"/>
      <c r="AD88" s="804"/>
      <c r="AE88" s="804"/>
      <c r="AF88" s="804"/>
      <c r="AG88" s="804"/>
      <c r="AH88" s="804"/>
      <c r="AI88" s="804"/>
      <c r="AJ88" s="804"/>
      <c r="AK88" s="804"/>
      <c r="AL88" s="804"/>
      <c r="AM88" s="804"/>
      <c r="AN88" s="804"/>
      <c r="AO88" s="804"/>
      <c r="AP88" s="804"/>
      <c r="AQ88" s="804"/>
      <c r="AR88" s="804"/>
      <c r="AS88" s="804"/>
      <c r="AT88" s="804"/>
      <c r="AU88" s="804"/>
      <c r="AV88" s="804"/>
      <c r="AW88" s="804"/>
      <c r="AX88" s="804"/>
      <c r="AY88" s="804"/>
      <c r="AZ88" s="804"/>
      <c r="BA88" s="804"/>
      <c r="BB88" s="804"/>
      <c r="BC88" s="804"/>
      <c r="BD88" s="804"/>
      <c r="BE88" s="804"/>
      <c r="BF88" s="804"/>
      <c r="BG88" s="804"/>
      <c r="BH88" s="804"/>
      <c r="BI88" s="804"/>
      <c r="BJ88" s="804"/>
      <c r="BK88" s="804"/>
      <c r="BL88" s="804"/>
      <c r="BM88" s="804"/>
      <c r="BN88" s="804"/>
      <c r="BO88" s="804"/>
      <c r="BP88" s="804"/>
      <c r="BQ88" s="804"/>
      <c r="BR88" s="804"/>
      <c r="BS88" s="804"/>
      <c r="BT88" s="804"/>
    </row>
    <row r="89" spans="1:72" s="78" customFormat="1" ht="28.5" customHeight="1" x14ac:dyDescent="0.2">
      <c r="A89" s="76"/>
      <c r="B89" s="70" t="s">
        <v>1779</v>
      </c>
      <c r="C89" s="150"/>
      <c r="D89" s="500"/>
      <c r="E89" s="500"/>
      <c r="F89" s="108">
        <v>6</v>
      </c>
      <c r="G89" s="108">
        <f t="shared" si="7"/>
        <v>0</v>
      </c>
      <c r="H89" s="76"/>
      <c r="I89" s="76"/>
      <c r="J89" s="76"/>
      <c r="K89" s="76"/>
      <c r="L89" s="76"/>
      <c r="M89" s="146" t="b">
        <v>0</v>
      </c>
      <c r="N89" s="144">
        <f t="shared" si="6"/>
        <v>0</v>
      </c>
      <c r="O89" s="76"/>
      <c r="P89" s="804"/>
      <c r="Q89" s="804"/>
      <c r="R89" s="804"/>
      <c r="S89" s="804"/>
      <c r="T89" s="804"/>
      <c r="U89" s="804"/>
      <c r="V89" s="804"/>
      <c r="W89" s="804"/>
      <c r="X89" s="804"/>
      <c r="Y89" s="804"/>
      <c r="Z89" s="804"/>
      <c r="AA89" s="804"/>
      <c r="AB89" s="804"/>
      <c r="AC89" s="804"/>
      <c r="AD89" s="804"/>
      <c r="AE89" s="804"/>
      <c r="AF89" s="804"/>
      <c r="AG89" s="804"/>
      <c r="AH89" s="804"/>
      <c r="AI89" s="804"/>
      <c r="AJ89" s="804"/>
      <c r="AK89" s="804"/>
      <c r="AL89" s="804"/>
      <c r="AM89" s="804"/>
      <c r="AN89" s="804"/>
      <c r="AO89" s="804"/>
      <c r="AP89" s="804"/>
      <c r="AQ89" s="804"/>
      <c r="AR89" s="804"/>
      <c r="AS89" s="804"/>
      <c r="AT89" s="804"/>
      <c r="AU89" s="804"/>
      <c r="AV89" s="804"/>
      <c r="AW89" s="804"/>
      <c r="AX89" s="804"/>
      <c r="AY89" s="804"/>
      <c r="AZ89" s="804"/>
      <c r="BA89" s="804"/>
      <c r="BB89" s="804"/>
      <c r="BC89" s="804"/>
      <c r="BD89" s="804"/>
      <c r="BE89" s="804"/>
      <c r="BF89" s="804"/>
      <c r="BG89" s="804"/>
      <c r="BH89" s="804"/>
      <c r="BI89" s="804"/>
      <c r="BJ89" s="804"/>
      <c r="BK89" s="804"/>
      <c r="BL89" s="804"/>
      <c r="BM89" s="804"/>
      <c r="BN89" s="804"/>
      <c r="BO89" s="804"/>
      <c r="BP89" s="804"/>
      <c r="BQ89" s="804"/>
      <c r="BR89" s="804"/>
      <c r="BS89" s="804"/>
      <c r="BT89" s="804"/>
    </row>
    <row r="90" spans="1:72" s="78" customFormat="1" ht="28.5" customHeight="1" x14ac:dyDescent="0.2">
      <c r="A90" s="76"/>
      <c r="B90" s="70" t="s">
        <v>1780</v>
      </c>
      <c r="C90" s="150"/>
      <c r="D90" s="500"/>
      <c r="E90" s="500"/>
      <c r="F90" s="108">
        <v>6</v>
      </c>
      <c r="G90" s="108">
        <f t="shared" si="7"/>
        <v>0</v>
      </c>
      <c r="H90" s="76"/>
      <c r="I90" s="76"/>
      <c r="J90" s="76"/>
      <c r="K90" s="76"/>
      <c r="L90" s="76"/>
      <c r="M90" s="146" t="b">
        <v>0</v>
      </c>
      <c r="N90" s="144">
        <f t="shared" si="6"/>
        <v>0</v>
      </c>
      <c r="O90" s="76"/>
      <c r="P90" s="804"/>
      <c r="Q90" s="804"/>
      <c r="R90" s="804"/>
      <c r="S90" s="804"/>
      <c r="T90" s="804"/>
      <c r="U90" s="804"/>
      <c r="V90" s="804"/>
      <c r="W90" s="804"/>
      <c r="X90" s="804"/>
      <c r="Y90" s="804"/>
      <c r="Z90" s="804"/>
      <c r="AA90" s="804"/>
      <c r="AB90" s="804"/>
      <c r="AC90" s="804"/>
      <c r="AD90" s="804"/>
      <c r="AE90" s="804"/>
      <c r="AF90" s="804"/>
      <c r="AG90" s="804"/>
      <c r="AH90" s="804"/>
      <c r="AI90" s="804"/>
      <c r="AJ90" s="804"/>
      <c r="AK90" s="804"/>
      <c r="AL90" s="804"/>
      <c r="AM90" s="804"/>
      <c r="AN90" s="804"/>
      <c r="AO90" s="804"/>
      <c r="AP90" s="804"/>
      <c r="AQ90" s="804"/>
      <c r="AR90" s="804"/>
      <c r="AS90" s="804"/>
      <c r="AT90" s="804"/>
      <c r="AU90" s="804"/>
      <c r="AV90" s="804"/>
      <c r="AW90" s="804"/>
      <c r="AX90" s="804"/>
      <c r="AY90" s="804"/>
      <c r="AZ90" s="804"/>
      <c r="BA90" s="804"/>
      <c r="BB90" s="804"/>
      <c r="BC90" s="804"/>
      <c r="BD90" s="804"/>
      <c r="BE90" s="804"/>
      <c r="BF90" s="804"/>
      <c r="BG90" s="804"/>
      <c r="BH90" s="804"/>
      <c r="BI90" s="804"/>
      <c r="BJ90" s="804"/>
      <c r="BK90" s="804"/>
      <c r="BL90" s="804"/>
      <c r="BM90" s="804"/>
      <c r="BN90" s="804"/>
      <c r="BO90" s="804"/>
      <c r="BP90" s="804"/>
      <c r="BQ90" s="804"/>
      <c r="BR90" s="804"/>
      <c r="BS90" s="804"/>
      <c r="BT90" s="804"/>
    </row>
    <row r="91" spans="1:72" s="78" customFormat="1" ht="28.5" customHeight="1" x14ac:dyDescent="0.2">
      <c r="A91" s="76"/>
      <c r="B91" s="70" t="s">
        <v>1441</v>
      </c>
      <c r="C91" s="150"/>
      <c r="D91" s="500"/>
      <c r="E91" s="500"/>
      <c r="F91" s="108">
        <v>6</v>
      </c>
      <c r="G91" s="108">
        <f t="shared" si="7"/>
        <v>0</v>
      </c>
      <c r="H91" s="76"/>
      <c r="I91" s="76"/>
      <c r="J91" s="76"/>
      <c r="K91" s="76"/>
      <c r="L91" s="76"/>
      <c r="M91" s="146" t="b">
        <v>0</v>
      </c>
      <c r="N91" s="144">
        <f t="shared" si="6"/>
        <v>0</v>
      </c>
      <c r="O91" s="76"/>
      <c r="P91" s="804"/>
      <c r="Q91" s="804"/>
      <c r="R91" s="804"/>
      <c r="S91" s="804"/>
      <c r="T91" s="804"/>
      <c r="U91" s="804"/>
      <c r="V91" s="804"/>
      <c r="W91" s="804"/>
      <c r="X91" s="804"/>
      <c r="Y91" s="804"/>
      <c r="Z91" s="804"/>
      <c r="AA91" s="804"/>
      <c r="AB91" s="804"/>
      <c r="AC91" s="804"/>
      <c r="AD91" s="804"/>
      <c r="AE91" s="804"/>
      <c r="AF91" s="804"/>
      <c r="AG91" s="804"/>
      <c r="AH91" s="804"/>
      <c r="AI91" s="804"/>
      <c r="AJ91" s="804"/>
      <c r="AK91" s="804"/>
      <c r="AL91" s="804"/>
      <c r="AM91" s="804"/>
      <c r="AN91" s="804"/>
      <c r="AO91" s="804"/>
      <c r="AP91" s="804"/>
      <c r="AQ91" s="804"/>
      <c r="AR91" s="804"/>
      <c r="AS91" s="804"/>
      <c r="AT91" s="804"/>
      <c r="AU91" s="804"/>
      <c r="AV91" s="804"/>
      <c r="AW91" s="804"/>
      <c r="AX91" s="804"/>
      <c r="AY91" s="804"/>
      <c r="AZ91" s="804"/>
      <c r="BA91" s="804"/>
      <c r="BB91" s="804"/>
      <c r="BC91" s="804"/>
      <c r="BD91" s="804"/>
      <c r="BE91" s="804"/>
      <c r="BF91" s="804"/>
      <c r="BG91" s="804"/>
      <c r="BH91" s="804"/>
      <c r="BI91" s="804"/>
      <c r="BJ91" s="804"/>
      <c r="BK91" s="804"/>
      <c r="BL91" s="804"/>
      <c r="BM91" s="804"/>
      <c r="BN91" s="804"/>
      <c r="BO91" s="804"/>
      <c r="BP91" s="804"/>
      <c r="BQ91" s="804"/>
      <c r="BR91" s="804"/>
      <c r="BS91" s="804"/>
      <c r="BT91" s="804"/>
    </row>
    <row r="92" spans="1:72" s="78" customFormat="1" ht="28.5" customHeight="1" x14ac:dyDescent="0.2">
      <c r="A92" s="76"/>
      <c r="B92" s="70" t="s">
        <v>1442</v>
      </c>
      <c r="C92" s="150"/>
      <c r="D92" s="500"/>
      <c r="E92" s="500"/>
      <c r="F92" s="108">
        <v>6</v>
      </c>
      <c r="G92" s="108">
        <f t="shared" si="7"/>
        <v>0</v>
      </c>
      <c r="H92" s="76"/>
      <c r="I92" s="76"/>
      <c r="J92" s="76"/>
      <c r="K92" s="76"/>
      <c r="L92" s="76"/>
      <c r="M92" s="146" t="b">
        <v>0</v>
      </c>
      <c r="N92" s="144">
        <f t="shared" si="6"/>
        <v>0</v>
      </c>
      <c r="O92" s="76"/>
      <c r="P92" s="804"/>
      <c r="Q92" s="804"/>
      <c r="R92" s="804"/>
      <c r="S92" s="804"/>
      <c r="T92" s="804"/>
      <c r="U92" s="804"/>
      <c r="V92" s="804"/>
      <c r="W92" s="804"/>
      <c r="X92" s="804"/>
      <c r="Y92" s="804"/>
      <c r="Z92" s="804"/>
      <c r="AA92" s="804"/>
      <c r="AB92" s="804"/>
      <c r="AC92" s="804"/>
      <c r="AD92" s="804"/>
      <c r="AE92" s="804"/>
      <c r="AF92" s="804"/>
      <c r="AG92" s="804"/>
      <c r="AH92" s="804"/>
      <c r="AI92" s="804"/>
      <c r="AJ92" s="804"/>
      <c r="AK92" s="804"/>
      <c r="AL92" s="804"/>
      <c r="AM92" s="804"/>
      <c r="AN92" s="804"/>
      <c r="AO92" s="804"/>
      <c r="AP92" s="804"/>
      <c r="AQ92" s="804"/>
      <c r="AR92" s="804"/>
      <c r="AS92" s="804"/>
      <c r="AT92" s="804"/>
      <c r="AU92" s="804"/>
      <c r="AV92" s="804"/>
      <c r="AW92" s="804"/>
      <c r="AX92" s="804"/>
      <c r="AY92" s="804"/>
      <c r="AZ92" s="804"/>
      <c r="BA92" s="804"/>
      <c r="BB92" s="804"/>
      <c r="BC92" s="804"/>
      <c r="BD92" s="804"/>
      <c r="BE92" s="804"/>
      <c r="BF92" s="804"/>
      <c r="BG92" s="804"/>
      <c r="BH92" s="804"/>
      <c r="BI92" s="804"/>
      <c r="BJ92" s="804"/>
      <c r="BK92" s="804"/>
      <c r="BL92" s="804"/>
      <c r="BM92" s="804"/>
      <c r="BN92" s="804"/>
      <c r="BO92" s="804"/>
      <c r="BP92" s="804"/>
      <c r="BQ92" s="804"/>
      <c r="BR92" s="804"/>
      <c r="BS92" s="804"/>
      <c r="BT92" s="804"/>
    </row>
    <row r="93" spans="1:72" s="78" customFormat="1" ht="12.75" x14ac:dyDescent="0.2">
      <c r="A93" s="76"/>
      <c r="B93" s="76"/>
      <c r="C93" s="76"/>
      <c r="D93" s="76"/>
      <c r="E93" s="118" t="s">
        <v>35</v>
      </c>
      <c r="F93" s="108">
        <v>40</v>
      </c>
      <c r="G93" s="108">
        <f>SUM(G86:G92)</f>
        <v>0</v>
      </c>
      <c r="H93" s="76"/>
      <c r="I93" s="76"/>
      <c r="J93" s="76"/>
      <c r="K93" s="76"/>
      <c r="L93" s="76"/>
      <c r="M93" s="146"/>
      <c r="N93" s="143"/>
      <c r="O93" s="76"/>
      <c r="P93" s="804"/>
      <c r="Q93" s="804"/>
      <c r="R93" s="804"/>
      <c r="S93" s="804"/>
      <c r="T93" s="804"/>
      <c r="U93" s="804"/>
      <c r="V93" s="804"/>
      <c r="W93" s="804"/>
      <c r="X93" s="804"/>
      <c r="Y93" s="804"/>
      <c r="Z93" s="804"/>
      <c r="AA93" s="804"/>
      <c r="AB93" s="804"/>
      <c r="AC93" s="804"/>
      <c r="AD93" s="804"/>
      <c r="AE93" s="804"/>
      <c r="AF93" s="804"/>
      <c r="AG93" s="804"/>
      <c r="AH93" s="804"/>
      <c r="AI93" s="804"/>
      <c r="AJ93" s="804"/>
      <c r="AK93" s="804"/>
      <c r="AL93" s="804"/>
      <c r="AM93" s="804"/>
      <c r="AN93" s="804"/>
      <c r="AO93" s="804"/>
      <c r="AP93" s="804"/>
      <c r="AQ93" s="804"/>
      <c r="AR93" s="804"/>
      <c r="AS93" s="804"/>
      <c r="AT93" s="804"/>
      <c r="AU93" s="804"/>
      <c r="AV93" s="804"/>
      <c r="AW93" s="804"/>
      <c r="AX93" s="804"/>
      <c r="AY93" s="804"/>
      <c r="AZ93" s="804"/>
      <c r="BA93" s="804"/>
      <c r="BB93" s="804"/>
      <c r="BC93" s="804"/>
      <c r="BD93" s="804"/>
      <c r="BE93" s="804"/>
      <c r="BF93" s="804"/>
      <c r="BG93" s="804"/>
      <c r="BH93" s="804"/>
      <c r="BI93" s="804"/>
      <c r="BJ93" s="804"/>
      <c r="BK93" s="804"/>
      <c r="BL93" s="804"/>
      <c r="BM93" s="804"/>
      <c r="BN93" s="804"/>
      <c r="BO93" s="804"/>
      <c r="BP93" s="804"/>
      <c r="BQ93" s="804"/>
      <c r="BR93" s="804"/>
      <c r="BS93" s="804"/>
      <c r="BT93" s="804"/>
    </row>
    <row r="94" spans="1:72" s="78" customFormat="1" ht="12.75" x14ac:dyDescent="0.2">
      <c r="A94" s="76"/>
      <c r="B94" s="76"/>
      <c r="C94" s="76"/>
      <c r="D94" s="76"/>
      <c r="E94" s="76"/>
      <c r="F94" s="119"/>
      <c r="G94" s="119"/>
      <c r="H94" s="76"/>
      <c r="I94" s="76"/>
      <c r="J94" s="76"/>
      <c r="K94" s="76"/>
      <c r="L94" s="76"/>
      <c r="M94" s="146"/>
      <c r="N94" s="143"/>
      <c r="O94" s="76"/>
      <c r="P94" s="804"/>
      <c r="Q94" s="804"/>
      <c r="R94" s="804"/>
      <c r="S94" s="804"/>
      <c r="T94" s="804"/>
      <c r="U94" s="804"/>
      <c r="V94" s="804"/>
      <c r="W94" s="804"/>
      <c r="X94" s="804"/>
      <c r="Y94" s="804"/>
      <c r="Z94" s="804"/>
      <c r="AA94" s="804"/>
      <c r="AB94" s="804"/>
      <c r="AC94" s="804"/>
      <c r="AD94" s="804"/>
      <c r="AE94" s="804"/>
      <c r="AF94" s="804"/>
      <c r="AG94" s="804"/>
      <c r="AH94" s="804"/>
      <c r="AI94" s="804"/>
      <c r="AJ94" s="804"/>
      <c r="AK94" s="804"/>
      <c r="AL94" s="804"/>
      <c r="AM94" s="804"/>
      <c r="AN94" s="804"/>
      <c r="AO94" s="804"/>
      <c r="AP94" s="804"/>
      <c r="AQ94" s="804"/>
      <c r="AR94" s="804"/>
      <c r="AS94" s="804"/>
      <c r="AT94" s="804"/>
      <c r="AU94" s="804"/>
      <c r="AV94" s="804"/>
      <c r="AW94" s="804"/>
      <c r="AX94" s="804"/>
      <c r="AY94" s="804"/>
      <c r="AZ94" s="804"/>
      <c r="BA94" s="804"/>
      <c r="BB94" s="804"/>
      <c r="BC94" s="804"/>
      <c r="BD94" s="804"/>
      <c r="BE94" s="804"/>
      <c r="BF94" s="804"/>
      <c r="BG94" s="804"/>
      <c r="BH94" s="804"/>
      <c r="BI94" s="804"/>
      <c r="BJ94" s="804"/>
      <c r="BK94" s="804"/>
      <c r="BL94" s="804"/>
      <c r="BM94" s="804"/>
      <c r="BN94" s="804"/>
      <c r="BO94" s="804"/>
      <c r="BP94" s="804"/>
      <c r="BQ94" s="804"/>
      <c r="BR94" s="804"/>
      <c r="BS94" s="804"/>
      <c r="BT94" s="804"/>
    </row>
    <row r="95" spans="1:72" s="78" customFormat="1" ht="12.75" x14ac:dyDescent="0.2">
      <c r="A95" s="76"/>
      <c r="B95" s="547" t="s">
        <v>1615</v>
      </c>
      <c r="C95" s="76"/>
      <c r="D95" s="76"/>
      <c r="E95" s="76"/>
      <c r="F95" s="119"/>
      <c r="G95" s="119"/>
      <c r="H95" s="76"/>
      <c r="I95" s="76"/>
      <c r="J95" s="76"/>
      <c r="K95" s="76"/>
      <c r="L95" s="76"/>
      <c r="M95" s="146"/>
      <c r="N95" s="143"/>
      <c r="O95" s="76"/>
      <c r="P95" s="804"/>
      <c r="Q95" s="804"/>
      <c r="R95" s="804"/>
      <c r="S95" s="804"/>
      <c r="T95" s="804"/>
      <c r="U95" s="804"/>
      <c r="V95" s="804"/>
      <c r="W95" s="804"/>
      <c r="X95" s="804"/>
      <c r="Y95" s="804"/>
      <c r="Z95" s="804"/>
      <c r="AA95" s="804"/>
      <c r="AB95" s="804"/>
      <c r="AC95" s="804"/>
      <c r="AD95" s="804"/>
      <c r="AE95" s="804"/>
      <c r="AF95" s="804"/>
      <c r="AG95" s="804"/>
      <c r="AH95" s="804"/>
      <c r="AI95" s="804"/>
      <c r="AJ95" s="804"/>
      <c r="AK95" s="804"/>
      <c r="AL95" s="804"/>
      <c r="AM95" s="804"/>
      <c r="AN95" s="804"/>
      <c r="AO95" s="804"/>
      <c r="AP95" s="804"/>
      <c r="AQ95" s="804"/>
      <c r="AR95" s="804"/>
      <c r="AS95" s="804"/>
      <c r="AT95" s="804"/>
      <c r="AU95" s="804"/>
      <c r="AV95" s="804"/>
      <c r="AW95" s="804"/>
      <c r="AX95" s="804"/>
      <c r="AY95" s="804"/>
      <c r="AZ95" s="804"/>
      <c r="BA95" s="804"/>
      <c r="BB95" s="804"/>
      <c r="BC95" s="804"/>
      <c r="BD95" s="804"/>
      <c r="BE95" s="804"/>
      <c r="BF95" s="804"/>
      <c r="BG95" s="804"/>
      <c r="BH95" s="804"/>
      <c r="BI95" s="804"/>
      <c r="BJ95" s="804"/>
      <c r="BK95" s="804"/>
      <c r="BL95" s="804"/>
      <c r="BM95" s="804"/>
      <c r="BN95" s="804"/>
      <c r="BO95" s="804"/>
      <c r="BP95" s="804"/>
      <c r="BQ95" s="804"/>
      <c r="BR95" s="804"/>
      <c r="BS95" s="804"/>
      <c r="BT95" s="804"/>
    </row>
    <row r="96" spans="1:72" s="78" customFormat="1" ht="12.75" x14ac:dyDescent="0.2">
      <c r="A96" s="76"/>
      <c r="B96" s="76"/>
      <c r="C96" s="76"/>
      <c r="D96" s="76"/>
      <c r="E96" s="76"/>
      <c r="F96" s="119"/>
      <c r="G96" s="119"/>
      <c r="H96" s="76"/>
      <c r="I96" s="76"/>
      <c r="J96" s="76"/>
      <c r="K96" s="76"/>
      <c r="L96" s="76"/>
      <c r="M96" s="146"/>
      <c r="N96" s="143"/>
      <c r="O96" s="76"/>
      <c r="P96" s="804"/>
      <c r="Q96" s="804"/>
      <c r="R96" s="804"/>
      <c r="S96" s="804"/>
      <c r="T96" s="804"/>
      <c r="U96" s="804"/>
      <c r="V96" s="804"/>
      <c r="W96" s="804"/>
      <c r="X96" s="804"/>
      <c r="Y96" s="804"/>
      <c r="Z96" s="804"/>
      <c r="AA96" s="804"/>
      <c r="AB96" s="804"/>
      <c r="AC96" s="804"/>
      <c r="AD96" s="804"/>
      <c r="AE96" s="804"/>
      <c r="AF96" s="804"/>
      <c r="AG96" s="804"/>
      <c r="AH96" s="804"/>
      <c r="AI96" s="804"/>
      <c r="AJ96" s="804"/>
      <c r="AK96" s="804"/>
      <c r="AL96" s="804"/>
      <c r="AM96" s="804"/>
      <c r="AN96" s="804"/>
      <c r="AO96" s="804"/>
      <c r="AP96" s="804"/>
      <c r="AQ96" s="804"/>
      <c r="AR96" s="804"/>
      <c r="AS96" s="804"/>
      <c r="AT96" s="804"/>
      <c r="AU96" s="804"/>
      <c r="AV96" s="804"/>
      <c r="AW96" s="804"/>
      <c r="AX96" s="804"/>
      <c r="AY96" s="804"/>
      <c r="AZ96" s="804"/>
      <c r="BA96" s="804"/>
      <c r="BB96" s="804"/>
      <c r="BC96" s="804"/>
      <c r="BD96" s="804"/>
      <c r="BE96" s="804"/>
      <c r="BF96" s="804"/>
      <c r="BG96" s="804"/>
      <c r="BH96" s="804"/>
      <c r="BI96" s="804"/>
      <c r="BJ96" s="804"/>
      <c r="BK96" s="804"/>
      <c r="BL96" s="804"/>
      <c r="BM96" s="804"/>
      <c r="BN96" s="804"/>
      <c r="BO96" s="804"/>
      <c r="BP96" s="804"/>
      <c r="BQ96" s="804"/>
      <c r="BR96" s="804"/>
      <c r="BS96" s="804"/>
      <c r="BT96" s="804"/>
    </row>
    <row r="97" spans="1:72" s="78" customFormat="1" ht="12.75" x14ac:dyDescent="0.2">
      <c r="A97" s="76"/>
      <c r="B97" s="76"/>
      <c r="C97" s="76"/>
      <c r="D97" s="76"/>
      <c r="E97" s="76"/>
      <c r="F97" s="119"/>
      <c r="G97" s="119"/>
      <c r="H97" s="76"/>
      <c r="I97" s="76"/>
      <c r="J97" s="76"/>
      <c r="K97" s="76"/>
      <c r="L97" s="76"/>
      <c r="M97" s="146"/>
      <c r="N97" s="143"/>
      <c r="O97" s="76"/>
      <c r="P97" s="804"/>
      <c r="Q97" s="804"/>
      <c r="R97" s="804"/>
      <c r="S97" s="804"/>
      <c r="T97" s="804"/>
      <c r="U97" s="804"/>
      <c r="V97" s="804"/>
      <c r="W97" s="804"/>
      <c r="X97" s="804"/>
      <c r="Y97" s="804"/>
      <c r="Z97" s="804"/>
      <c r="AA97" s="804"/>
      <c r="AB97" s="804"/>
      <c r="AC97" s="804"/>
      <c r="AD97" s="804"/>
      <c r="AE97" s="804"/>
      <c r="AF97" s="804"/>
      <c r="AG97" s="804"/>
      <c r="AH97" s="804"/>
      <c r="AI97" s="804"/>
      <c r="AJ97" s="804"/>
      <c r="AK97" s="804"/>
      <c r="AL97" s="804"/>
      <c r="AM97" s="804"/>
      <c r="AN97" s="804"/>
      <c r="AO97" s="804"/>
      <c r="AP97" s="804"/>
      <c r="AQ97" s="804"/>
      <c r="AR97" s="804"/>
      <c r="AS97" s="804"/>
      <c r="AT97" s="804"/>
      <c r="AU97" s="804"/>
      <c r="AV97" s="804"/>
      <c r="AW97" s="804"/>
      <c r="AX97" s="804"/>
      <c r="AY97" s="804"/>
      <c r="AZ97" s="804"/>
      <c r="BA97" s="804"/>
      <c r="BB97" s="804"/>
      <c r="BC97" s="804"/>
      <c r="BD97" s="804"/>
      <c r="BE97" s="804"/>
      <c r="BF97" s="804"/>
      <c r="BG97" s="804"/>
      <c r="BH97" s="804"/>
      <c r="BI97" s="804"/>
      <c r="BJ97" s="804"/>
      <c r="BK97" s="804"/>
      <c r="BL97" s="804"/>
      <c r="BM97" s="804"/>
      <c r="BN97" s="804"/>
      <c r="BO97" s="804"/>
      <c r="BP97" s="804"/>
      <c r="BQ97" s="804"/>
      <c r="BR97" s="804"/>
      <c r="BS97" s="804"/>
      <c r="BT97" s="804"/>
    </row>
    <row r="98" spans="1:72" s="78" customFormat="1" ht="12.75" x14ac:dyDescent="0.2">
      <c r="A98" s="76"/>
      <c r="B98" s="76"/>
      <c r="C98" s="76"/>
      <c r="D98" s="76"/>
      <c r="E98" s="76"/>
      <c r="F98" s="119"/>
      <c r="G98" s="119"/>
      <c r="H98" s="76"/>
      <c r="I98" s="76"/>
      <c r="J98" s="76"/>
      <c r="K98" s="76"/>
      <c r="L98" s="76"/>
      <c r="M98" s="146"/>
      <c r="N98" s="143"/>
      <c r="O98" s="76"/>
      <c r="P98" s="804"/>
      <c r="Q98" s="804"/>
      <c r="R98" s="804"/>
      <c r="S98" s="804"/>
      <c r="T98" s="804"/>
      <c r="U98" s="804"/>
      <c r="V98" s="804"/>
      <c r="W98" s="804"/>
      <c r="X98" s="804"/>
      <c r="Y98" s="804"/>
      <c r="Z98" s="804"/>
      <c r="AA98" s="804"/>
      <c r="AB98" s="804"/>
      <c r="AC98" s="804"/>
      <c r="AD98" s="804"/>
      <c r="AE98" s="804"/>
      <c r="AF98" s="804"/>
      <c r="AG98" s="804"/>
      <c r="AH98" s="804"/>
      <c r="AI98" s="804"/>
      <c r="AJ98" s="804"/>
      <c r="AK98" s="804"/>
      <c r="AL98" s="804"/>
      <c r="AM98" s="804"/>
      <c r="AN98" s="804"/>
      <c r="AO98" s="804"/>
      <c r="AP98" s="804"/>
      <c r="AQ98" s="804"/>
      <c r="AR98" s="804"/>
      <c r="AS98" s="804"/>
      <c r="AT98" s="804"/>
      <c r="AU98" s="804"/>
      <c r="AV98" s="804"/>
      <c r="AW98" s="804"/>
      <c r="AX98" s="804"/>
      <c r="AY98" s="804"/>
      <c r="AZ98" s="804"/>
      <c r="BA98" s="804"/>
      <c r="BB98" s="804"/>
      <c r="BC98" s="804"/>
      <c r="BD98" s="804"/>
      <c r="BE98" s="804"/>
      <c r="BF98" s="804"/>
      <c r="BG98" s="804"/>
      <c r="BH98" s="804"/>
      <c r="BI98" s="804"/>
      <c r="BJ98" s="804"/>
      <c r="BK98" s="804"/>
      <c r="BL98" s="804"/>
      <c r="BM98" s="804"/>
      <c r="BN98" s="804"/>
      <c r="BO98" s="804"/>
      <c r="BP98" s="804"/>
      <c r="BQ98" s="804"/>
      <c r="BR98" s="804"/>
      <c r="BS98" s="804"/>
      <c r="BT98" s="804"/>
    </row>
    <row r="99" spans="1:72" s="78" customFormat="1" ht="12.75" x14ac:dyDescent="0.2">
      <c r="A99" s="203"/>
      <c r="B99" s="17" t="s">
        <v>1443</v>
      </c>
      <c r="C99" s="79"/>
      <c r="D99" s="79"/>
      <c r="E99" s="79"/>
      <c r="F99" s="117"/>
      <c r="G99" s="117"/>
      <c r="H99" s="76"/>
      <c r="I99" s="76"/>
      <c r="J99" s="76"/>
      <c r="K99" s="76"/>
      <c r="L99" s="76"/>
      <c r="M99" s="146"/>
      <c r="N99" s="143"/>
      <c r="O99" s="76"/>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c r="AN99" s="804"/>
      <c r="AO99" s="804"/>
      <c r="AP99" s="804"/>
      <c r="AQ99" s="804"/>
      <c r="AR99" s="804"/>
      <c r="AS99" s="804"/>
      <c r="AT99" s="804"/>
      <c r="AU99" s="804"/>
      <c r="AV99" s="804"/>
      <c r="AW99" s="804"/>
      <c r="AX99" s="804"/>
      <c r="AY99" s="804"/>
      <c r="AZ99" s="804"/>
      <c r="BA99" s="804"/>
      <c r="BB99" s="804"/>
      <c r="BC99" s="804"/>
      <c r="BD99" s="804"/>
      <c r="BE99" s="804"/>
      <c r="BF99" s="804"/>
      <c r="BG99" s="804"/>
      <c r="BH99" s="804"/>
      <c r="BI99" s="804"/>
      <c r="BJ99" s="804"/>
      <c r="BK99" s="804"/>
      <c r="BL99" s="804"/>
      <c r="BM99" s="804"/>
      <c r="BN99" s="804"/>
      <c r="BO99" s="804"/>
      <c r="BP99" s="804"/>
      <c r="BQ99" s="804"/>
      <c r="BR99" s="804"/>
      <c r="BS99" s="804"/>
      <c r="BT99" s="804"/>
    </row>
    <row r="100" spans="1:72" s="78" customFormat="1" ht="12.75" x14ac:dyDescent="0.2">
      <c r="A100" s="76"/>
      <c r="B100" s="121" t="s">
        <v>2018</v>
      </c>
      <c r="C100" s="79"/>
      <c r="D100" s="79"/>
      <c r="E100" s="79"/>
      <c r="F100" s="117"/>
      <c r="G100" s="117"/>
      <c r="H100" s="76"/>
      <c r="I100" s="76"/>
      <c r="J100" s="76"/>
      <c r="K100" s="76"/>
      <c r="L100" s="76"/>
      <c r="M100" s="146"/>
      <c r="N100" s="143"/>
      <c r="O100" s="76"/>
      <c r="P100" s="804"/>
      <c r="Q100" s="804"/>
      <c r="R100" s="804"/>
      <c r="S100" s="804"/>
      <c r="T100" s="804"/>
      <c r="U100" s="804"/>
      <c r="V100" s="804"/>
      <c r="W100" s="804"/>
      <c r="X100" s="804"/>
      <c r="Y100" s="804"/>
      <c r="Z100" s="804"/>
      <c r="AA100" s="804"/>
      <c r="AB100" s="804"/>
      <c r="AC100" s="804"/>
      <c r="AD100" s="804"/>
      <c r="AE100" s="804"/>
      <c r="AF100" s="804"/>
      <c r="AG100" s="804"/>
      <c r="AH100" s="804"/>
      <c r="AI100" s="804"/>
      <c r="AJ100" s="804"/>
      <c r="AK100" s="804"/>
      <c r="AL100" s="804"/>
      <c r="AM100" s="804"/>
      <c r="AN100" s="804"/>
      <c r="AO100" s="804"/>
      <c r="AP100" s="804"/>
      <c r="AQ100" s="804"/>
      <c r="AR100" s="804"/>
      <c r="AS100" s="804"/>
      <c r="AT100" s="804"/>
      <c r="AU100" s="804"/>
      <c r="AV100" s="804"/>
      <c r="AW100" s="804"/>
      <c r="AX100" s="804"/>
      <c r="AY100" s="804"/>
      <c r="AZ100" s="804"/>
      <c r="BA100" s="804"/>
      <c r="BB100" s="804"/>
      <c r="BC100" s="804"/>
      <c r="BD100" s="804"/>
      <c r="BE100" s="804"/>
      <c r="BF100" s="804"/>
      <c r="BG100" s="804"/>
      <c r="BH100" s="804"/>
      <c r="BI100" s="804"/>
      <c r="BJ100" s="804"/>
      <c r="BK100" s="804"/>
      <c r="BL100" s="804"/>
      <c r="BM100" s="804"/>
      <c r="BN100" s="804"/>
      <c r="BO100" s="804"/>
      <c r="BP100" s="804"/>
      <c r="BQ100" s="804"/>
      <c r="BR100" s="804"/>
      <c r="BS100" s="804"/>
      <c r="BT100" s="804"/>
    </row>
    <row r="101" spans="1:72" s="78" customFormat="1" ht="12.75" x14ac:dyDescent="0.2">
      <c r="A101" s="76"/>
      <c r="B101" s="31" t="s">
        <v>1437</v>
      </c>
      <c r="C101" s="433" t="s">
        <v>554</v>
      </c>
      <c r="D101" s="433" t="s">
        <v>1386</v>
      </c>
      <c r="E101" s="433" t="s">
        <v>1387</v>
      </c>
      <c r="F101" s="406" t="s">
        <v>416</v>
      </c>
      <c r="G101" s="406" t="s">
        <v>420</v>
      </c>
      <c r="H101" s="76"/>
      <c r="I101" s="76"/>
      <c r="J101" s="76"/>
      <c r="K101" s="76"/>
      <c r="L101" s="76"/>
      <c r="M101" s="146"/>
      <c r="N101" s="143"/>
      <c r="O101" s="76"/>
      <c r="P101" s="804"/>
      <c r="Q101" s="804"/>
      <c r="R101" s="804"/>
      <c r="S101" s="804"/>
      <c r="T101" s="804"/>
      <c r="U101" s="804"/>
      <c r="V101" s="804"/>
      <c r="W101" s="804"/>
      <c r="X101" s="804"/>
      <c r="Y101" s="804"/>
      <c r="Z101" s="804"/>
      <c r="AA101" s="804"/>
      <c r="AB101" s="804"/>
      <c r="AC101" s="804"/>
      <c r="AD101" s="804"/>
      <c r="AE101" s="804"/>
      <c r="AF101" s="804"/>
      <c r="AG101" s="804"/>
      <c r="AH101" s="804"/>
      <c r="AI101" s="804"/>
      <c r="AJ101" s="804"/>
      <c r="AK101" s="804"/>
      <c r="AL101" s="804"/>
      <c r="AM101" s="804"/>
      <c r="AN101" s="804"/>
      <c r="AO101" s="804"/>
      <c r="AP101" s="804"/>
      <c r="AQ101" s="804"/>
      <c r="AR101" s="804"/>
      <c r="AS101" s="804"/>
      <c r="AT101" s="804"/>
      <c r="AU101" s="804"/>
      <c r="AV101" s="804"/>
      <c r="AW101" s="804"/>
      <c r="AX101" s="804"/>
      <c r="AY101" s="804"/>
      <c r="AZ101" s="804"/>
      <c r="BA101" s="804"/>
      <c r="BB101" s="804"/>
      <c r="BC101" s="804"/>
      <c r="BD101" s="804"/>
      <c r="BE101" s="804"/>
      <c r="BF101" s="804"/>
      <c r="BG101" s="804"/>
      <c r="BH101" s="804"/>
      <c r="BI101" s="804"/>
      <c r="BJ101" s="804"/>
      <c r="BK101" s="804"/>
      <c r="BL101" s="804"/>
      <c r="BM101" s="804"/>
      <c r="BN101" s="804"/>
      <c r="BO101" s="804"/>
      <c r="BP101" s="804"/>
      <c r="BQ101" s="804"/>
      <c r="BR101" s="804"/>
      <c r="BS101" s="804"/>
      <c r="BT101" s="804"/>
    </row>
    <row r="102" spans="1:72" s="78" customFormat="1" ht="28.5" customHeight="1" x14ac:dyDescent="0.2">
      <c r="A102" s="76"/>
      <c r="B102" s="127" t="s">
        <v>1444</v>
      </c>
      <c r="C102" s="147"/>
      <c r="D102" s="501"/>
      <c r="E102" s="501"/>
      <c r="F102" s="130">
        <v>10</v>
      </c>
      <c r="G102" s="130">
        <f>N102</f>
        <v>0</v>
      </c>
      <c r="H102" s="76"/>
      <c r="I102" s="76"/>
      <c r="J102" s="76"/>
      <c r="K102" s="76"/>
      <c r="L102" s="76"/>
      <c r="M102" s="146" t="b">
        <v>0</v>
      </c>
      <c r="N102" s="144">
        <f t="shared" ref="N102:N112" si="8">IF(M102=TRUE,F102,0)</f>
        <v>0</v>
      </c>
      <c r="O102" s="76"/>
      <c r="P102" s="804"/>
      <c r="Q102" s="804"/>
      <c r="R102" s="804"/>
      <c r="S102" s="804"/>
      <c r="T102" s="804"/>
      <c r="U102" s="804"/>
      <c r="V102" s="804"/>
      <c r="W102" s="804"/>
      <c r="X102" s="804"/>
      <c r="Y102" s="804"/>
      <c r="Z102" s="804"/>
      <c r="AA102" s="804"/>
      <c r="AB102" s="804"/>
      <c r="AC102" s="804"/>
      <c r="AD102" s="804"/>
      <c r="AE102" s="804"/>
      <c r="AF102" s="804"/>
      <c r="AG102" s="804"/>
      <c r="AH102" s="804"/>
      <c r="AI102" s="804"/>
      <c r="AJ102" s="804"/>
      <c r="AK102" s="804"/>
      <c r="AL102" s="804"/>
      <c r="AM102" s="804"/>
      <c r="AN102" s="804"/>
      <c r="AO102" s="804"/>
      <c r="AP102" s="804"/>
      <c r="AQ102" s="804"/>
      <c r="AR102" s="804"/>
      <c r="AS102" s="804"/>
      <c r="AT102" s="804"/>
      <c r="AU102" s="804"/>
      <c r="AV102" s="804"/>
      <c r="AW102" s="804"/>
      <c r="AX102" s="804"/>
      <c r="AY102" s="804"/>
      <c r="AZ102" s="804"/>
      <c r="BA102" s="804"/>
      <c r="BB102" s="804"/>
      <c r="BC102" s="804"/>
      <c r="BD102" s="804"/>
      <c r="BE102" s="804"/>
      <c r="BF102" s="804"/>
      <c r="BG102" s="804"/>
      <c r="BH102" s="804"/>
      <c r="BI102" s="804"/>
      <c r="BJ102" s="804"/>
      <c r="BK102" s="804"/>
      <c r="BL102" s="804"/>
      <c r="BM102" s="804"/>
      <c r="BN102" s="804"/>
      <c r="BO102" s="804"/>
      <c r="BP102" s="804"/>
      <c r="BQ102" s="804"/>
      <c r="BR102" s="804"/>
      <c r="BS102" s="804"/>
      <c r="BT102" s="804"/>
    </row>
    <row r="103" spans="1:72" s="78" customFormat="1" ht="28.5" customHeight="1" x14ac:dyDescent="0.2">
      <c r="A103" s="76"/>
      <c r="B103" s="434" t="s">
        <v>1445</v>
      </c>
      <c r="C103" s="148"/>
      <c r="D103" s="129"/>
      <c r="E103" s="129"/>
      <c r="F103" s="131"/>
      <c r="G103" s="132"/>
      <c r="H103" s="76"/>
      <c r="I103" s="76"/>
      <c r="J103" s="76"/>
      <c r="K103" s="76"/>
      <c r="L103" s="76"/>
      <c r="M103" s="146" t="b">
        <v>0</v>
      </c>
      <c r="N103" s="144">
        <f t="shared" si="8"/>
        <v>0</v>
      </c>
      <c r="O103" s="76"/>
      <c r="P103" s="804"/>
      <c r="Q103" s="804"/>
      <c r="R103" s="804"/>
      <c r="S103" s="804"/>
      <c r="T103" s="804"/>
      <c r="U103" s="804"/>
      <c r="V103" s="804"/>
      <c r="W103" s="804"/>
      <c r="X103" s="804"/>
      <c r="Y103" s="804"/>
      <c r="Z103" s="804"/>
      <c r="AA103" s="804"/>
      <c r="AB103" s="804"/>
      <c r="AC103" s="804"/>
      <c r="AD103" s="804"/>
      <c r="AE103" s="804"/>
      <c r="AF103" s="804"/>
      <c r="AG103" s="804"/>
      <c r="AH103" s="804"/>
      <c r="AI103" s="804"/>
      <c r="AJ103" s="804"/>
      <c r="AK103" s="804"/>
      <c r="AL103" s="804"/>
      <c r="AM103" s="804"/>
      <c r="AN103" s="804"/>
      <c r="AO103" s="804"/>
      <c r="AP103" s="804"/>
      <c r="AQ103" s="804"/>
      <c r="AR103" s="804"/>
      <c r="AS103" s="804"/>
      <c r="AT103" s="804"/>
      <c r="AU103" s="804"/>
      <c r="AV103" s="804"/>
      <c r="AW103" s="804"/>
      <c r="AX103" s="804"/>
      <c r="AY103" s="804"/>
      <c r="AZ103" s="804"/>
      <c r="BA103" s="804"/>
      <c r="BB103" s="804"/>
      <c r="BC103" s="804"/>
      <c r="BD103" s="804"/>
      <c r="BE103" s="804"/>
      <c r="BF103" s="804"/>
      <c r="BG103" s="804"/>
      <c r="BH103" s="804"/>
      <c r="BI103" s="804"/>
      <c r="BJ103" s="804"/>
      <c r="BK103" s="804"/>
      <c r="BL103" s="804"/>
      <c r="BM103" s="804"/>
      <c r="BN103" s="804"/>
      <c r="BO103" s="804"/>
      <c r="BP103" s="804"/>
      <c r="BQ103" s="804"/>
      <c r="BR103" s="804"/>
      <c r="BS103" s="804"/>
      <c r="BT103" s="804"/>
    </row>
    <row r="104" spans="1:72" s="78" customFormat="1" ht="28.5" customHeight="1" x14ac:dyDescent="0.2">
      <c r="A104" s="76"/>
      <c r="B104" s="99" t="s">
        <v>1876</v>
      </c>
      <c r="C104" s="149"/>
      <c r="D104" s="502"/>
      <c r="E104" s="502"/>
      <c r="F104" s="110">
        <v>2</v>
      </c>
      <c r="G104" s="110">
        <f t="shared" ref="G104:G112" si="9">N104</f>
        <v>0</v>
      </c>
      <c r="H104" s="76"/>
      <c r="I104" s="76"/>
      <c r="J104" s="76"/>
      <c r="K104" s="76"/>
      <c r="L104" s="76"/>
      <c r="M104" s="146" t="b">
        <v>0</v>
      </c>
      <c r="N104" s="144">
        <f t="shared" si="8"/>
        <v>0</v>
      </c>
      <c r="O104" s="76"/>
      <c r="P104" s="804"/>
      <c r="Q104" s="804"/>
      <c r="R104" s="804"/>
      <c r="S104" s="804"/>
      <c r="T104" s="804"/>
      <c r="U104" s="804"/>
      <c r="V104" s="804"/>
      <c r="W104" s="804"/>
      <c r="X104" s="804"/>
      <c r="Y104" s="804"/>
      <c r="Z104" s="804"/>
      <c r="AA104" s="804"/>
      <c r="AB104" s="804"/>
      <c r="AC104" s="804"/>
      <c r="AD104" s="804"/>
      <c r="AE104" s="804"/>
      <c r="AF104" s="804"/>
      <c r="AG104" s="804"/>
      <c r="AH104" s="804"/>
      <c r="AI104" s="804"/>
      <c r="AJ104" s="804"/>
      <c r="AK104" s="804"/>
      <c r="AL104" s="804"/>
      <c r="AM104" s="804"/>
      <c r="AN104" s="804"/>
      <c r="AO104" s="804"/>
      <c r="AP104" s="804"/>
      <c r="AQ104" s="804"/>
      <c r="AR104" s="804"/>
      <c r="AS104" s="804"/>
      <c r="AT104" s="804"/>
      <c r="AU104" s="804"/>
      <c r="AV104" s="804"/>
      <c r="AW104" s="804"/>
      <c r="AX104" s="804"/>
      <c r="AY104" s="804"/>
      <c r="AZ104" s="804"/>
      <c r="BA104" s="804"/>
      <c r="BB104" s="804"/>
      <c r="BC104" s="804"/>
      <c r="BD104" s="804"/>
      <c r="BE104" s="804"/>
      <c r="BF104" s="804"/>
      <c r="BG104" s="804"/>
      <c r="BH104" s="804"/>
      <c r="BI104" s="804"/>
      <c r="BJ104" s="804"/>
      <c r="BK104" s="804"/>
      <c r="BL104" s="804"/>
      <c r="BM104" s="804"/>
      <c r="BN104" s="804"/>
      <c r="BO104" s="804"/>
      <c r="BP104" s="804"/>
      <c r="BQ104" s="804"/>
      <c r="BR104" s="804"/>
      <c r="BS104" s="804"/>
      <c r="BT104" s="804"/>
    </row>
    <row r="105" spans="1:72" s="78" customFormat="1" ht="28.5" customHeight="1" x14ac:dyDescent="0.2">
      <c r="A105" s="76"/>
      <c r="B105" s="70" t="s">
        <v>1877</v>
      </c>
      <c r="C105" s="150"/>
      <c r="D105" s="500"/>
      <c r="E105" s="500"/>
      <c r="F105" s="108">
        <v>2</v>
      </c>
      <c r="G105" s="108">
        <f t="shared" si="9"/>
        <v>0</v>
      </c>
      <c r="H105" s="76"/>
      <c r="I105" s="76"/>
      <c r="J105" s="76"/>
      <c r="K105" s="76"/>
      <c r="L105" s="76"/>
      <c r="M105" s="146" t="b">
        <v>0</v>
      </c>
      <c r="N105" s="144">
        <f t="shared" si="8"/>
        <v>0</v>
      </c>
      <c r="O105" s="76"/>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804"/>
      <c r="AT105" s="804"/>
      <c r="AU105" s="804"/>
      <c r="AV105" s="804"/>
      <c r="AW105" s="804"/>
      <c r="AX105" s="804"/>
      <c r="AY105" s="804"/>
      <c r="AZ105" s="804"/>
      <c r="BA105" s="804"/>
      <c r="BB105" s="804"/>
      <c r="BC105" s="804"/>
      <c r="BD105" s="804"/>
      <c r="BE105" s="804"/>
      <c r="BF105" s="804"/>
      <c r="BG105" s="804"/>
      <c r="BH105" s="804"/>
      <c r="BI105" s="804"/>
      <c r="BJ105" s="804"/>
      <c r="BK105" s="804"/>
      <c r="BL105" s="804"/>
      <c r="BM105" s="804"/>
      <c r="BN105" s="804"/>
      <c r="BO105" s="804"/>
      <c r="BP105" s="804"/>
      <c r="BQ105" s="804"/>
      <c r="BR105" s="804"/>
      <c r="BS105" s="804"/>
      <c r="BT105" s="804"/>
    </row>
    <row r="106" spans="1:72" s="78" customFormat="1" ht="28.5" customHeight="1" x14ac:dyDescent="0.2">
      <c r="A106" s="76"/>
      <c r="B106" s="70" t="s">
        <v>1878</v>
      </c>
      <c r="C106" s="150"/>
      <c r="D106" s="500"/>
      <c r="E106" s="500"/>
      <c r="F106" s="108">
        <v>2</v>
      </c>
      <c r="G106" s="108">
        <f t="shared" si="9"/>
        <v>0</v>
      </c>
      <c r="H106" s="76"/>
      <c r="I106" s="76"/>
      <c r="J106" s="76"/>
      <c r="K106" s="76"/>
      <c r="L106" s="76"/>
      <c r="M106" s="146" t="b">
        <v>0</v>
      </c>
      <c r="N106" s="144">
        <f t="shared" si="8"/>
        <v>0</v>
      </c>
      <c r="O106" s="76"/>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804"/>
      <c r="AT106" s="804"/>
      <c r="AU106" s="804"/>
      <c r="AV106" s="804"/>
      <c r="AW106" s="804"/>
      <c r="AX106" s="804"/>
      <c r="AY106" s="804"/>
      <c r="AZ106" s="804"/>
      <c r="BA106" s="804"/>
      <c r="BB106" s="804"/>
      <c r="BC106" s="804"/>
      <c r="BD106" s="804"/>
      <c r="BE106" s="804"/>
      <c r="BF106" s="804"/>
      <c r="BG106" s="804"/>
      <c r="BH106" s="804"/>
      <c r="BI106" s="804"/>
      <c r="BJ106" s="804"/>
      <c r="BK106" s="804"/>
      <c r="BL106" s="804"/>
      <c r="BM106" s="804"/>
      <c r="BN106" s="804"/>
      <c r="BO106" s="804"/>
      <c r="BP106" s="804"/>
      <c r="BQ106" s="804"/>
      <c r="BR106" s="804"/>
      <c r="BS106" s="804"/>
      <c r="BT106" s="804"/>
    </row>
    <row r="107" spans="1:72" s="78" customFormat="1" ht="28.5" customHeight="1" x14ac:dyDescent="0.2">
      <c r="A107" s="76"/>
      <c r="B107" s="70" t="s">
        <v>1879</v>
      </c>
      <c r="C107" s="150"/>
      <c r="D107" s="500"/>
      <c r="E107" s="500"/>
      <c r="F107" s="108">
        <v>2</v>
      </c>
      <c r="G107" s="108">
        <f t="shared" si="9"/>
        <v>0</v>
      </c>
      <c r="H107" s="76"/>
      <c r="I107" s="76"/>
      <c r="J107" s="76"/>
      <c r="K107" s="76"/>
      <c r="L107" s="76"/>
      <c r="M107" s="146" t="b">
        <v>0</v>
      </c>
      <c r="N107" s="144">
        <f t="shared" si="8"/>
        <v>0</v>
      </c>
      <c r="O107" s="76"/>
      <c r="P107" s="804"/>
      <c r="Q107" s="804"/>
      <c r="R107" s="804"/>
      <c r="S107" s="804"/>
      <c r="T107" s="804"/>
      <c r="U107" s="804"/>
      <c r="V107" s="804"/>
      <c r="W107" s="804"/>
      <c r="X107" s="804"/>
      <c r="Y107" s="804"/>
      <c r="Z107" s="804"/>
      <c r="AA107" s="804"/>
      <c r="AB107" s="804"/>
      <c r="AC107" s="804"/>
      <c r="AD107" s="804"/>
      <c r="AE107" s="804"/>
      <c r="AF107" s="804"/>
      <c r="AG107" s="804"/>
      <c r="AH107" s="804"/>
      <c r="AI107" s="804"/>
      <c r="AJ107" s="804"/>
      <c r="AK107" s="804"/>
      <c r="AL107" s="804"/>
      <c r="AM107" s="804"/>
      <c r="AN107" s="804"/>
      <c r="AO107" s="804"/>
      <c r="AP107" s="804"/>
      <c r="AQ107" s="804"/>
      <c r="AR107" s="804"/>
      <c r="AS107" s="804"/>
      <c r="AT107" s="804"/>
      <c r="AU107" s="804"/>
      <c r="AV107" s="804"/>
      <c r="AW107" s="804"/>
      <c r="AX107" s="804"/>
      <c r="AY107" s="804"/>
      <c r="AZ107" s="804"/>
      <c r="BA107" s="804"/>
      <c r="BB107" s="804"/>
      <c r="BC107" s="804"/>
      <c r="BD107" s="804"/>
      <c r="BE107" s="804"/>
      <c r="BF107" s="804"/>
      <c r="BG107" s="804"/>
      <c r="BH107" s="804"/>
      <c r="BI107" s="804"/>
      <c r="BJ107" s="804"/>
      <c r="BK107" s="804"/>
      <c r="BL107" s="804"/>
      <c r="BM107" s="804"/>
      <c r="BN107" s="804"/>
      <c r="BO107" s="804"/>
      <c r="BP107" s="804"/>
      <c r="BQ107" s="804"/>
      <c r="BR107" s="804"/>
      <c r="BS107" s="804"/>
      <c r="BT107" s="804"/>
    </row>
    <row r="108" spans="1:72" s="78" customFormat="1" ht="28.5" customHeight="1" x14ac:dyDescent="0.2">
      <c r="A108" s="76"/>
      <c r="B108" s="70" t="s">
        <v>1446</v>
      </c>
      <c r="C108" s="150"/>
      <c r="D108" s="500"/>
      <c r="E108" s="500"/>
      <c r="F108" s="108">
        <v>4</v>
      </c>
      <c r="G108" s="108">
        <f t="shared" si="9"/>
        <v>0</v>
      </c>
      <c r="H108" s="76"/>
      <c r="I108" s="76"/>
      <c r="J108" s="76"/>
      <c r="K108" s="76"/>
      <c r="L108" s="76"/>
      <c r="M108" s="146" t="b">
        <v>0</v>
      </c>
      <c r="N108" s="144">
        <f t="shared" si="8"/>
        <v>0</v>
      </c>
      <c r="O108" s="76"/>
      <c r="P108" s="804"/>
      <c r="Q108" s="804"/>
      <c r="R108" s="804"/>
      <c r="S108" s="804"/>
      <c r="T108" s="804"/>
      <c r="U108" s="804"/>
      <c r="V108" s="804"/>
      <c r="W108" s="804"/>
      <c r="X108" s="804"/>
      <c r="Y108" s="804"/>
      <c r="Z108" s="804"/>
      <c r="AA108" s="804"/>
      <c r="AB108" s="804"/>
      <c r="AC108" s="804"/>
      <c r="AD108" s="804"/>
      <c r="AE108" s="804"/>
      <c r="AF108" s="804"/>
      <c r="AG108" s="804"/>
      <c r="AH108" s="804"/>
      <c r="AI108" s="804"/>
      <c r="AJ108" s="804"/>
      <c r="AK108" s="804"/>
      <c r="AL108" s="804"/>
      <c r="AM108" s="804"/>
      <c r="AN108" s="804"/>
      <c r="AO108" s="804"/>
      <c r="AP108" s="804"/>
      <c r="AQ108" s="804"/>
      <c r="AR108" s="804"/>
      <c r="AS108" s="804"/>
      <c r="AT108" s="804"/>
      <c r="AU108" s="804"/>
      <c r="AV108" s="804"/>
      <c r="AW108" s="804"/>
      <c r="AX108" s="804"/>
      <c r="AY108" s="804"/>
      <c r="AZ108" s="804"/>
      <c r="BA108" s="804"/>
      <c r="BB108" s="804"/>
      <c r="BC108" s="804"/>
      <c r="BD108" s="804"/>
      <c r="BE108" s="804"/>
      <c r="BF108" s="804"/>
      <c r="BG108" s="804"/>
      <c r="BH108" s="804"/>
      <c r="BI108" s="804"/>
      <c r="BJ108" s="804"/>
      <c r="BK108" s="804"/>
      <c r="BL108" s="804"/>
      <c r="BM108" s="804"/>
      <c r="BN108" s="804"/>
      <c r="BO108" s="804"/>
      <c r="BP108" s="804"/>
      <c r="BQ108" s="804"/>
      <c r="BR108" s="804"/>
      <c r="BS108" s="804"/>
      <c r="BT108" s="804"/>
    </row>
    <row r="109" spans="1:72" s="78" customFormat="1" ht="28.5" customHeight="1" x14ac:dyDescent="0.2">
      <c r="A109" s="76"/>
      <c r="B109" s="70" t="s">
        <v>1447</v>
      </c>
      <c r="C109" s="150"/>
      <c r="D109" s="500"/>
      <c r="E109" s="500"/>
      <c r="F109" s="108">
        <v>8</v>
      </c>
      <c r="G109" s="108">
        <f t="shared" si="9"/>
        <v>0</v>
      </c>
      <c r="H109" s="76"/>
      <c r="I109" s="76"/>
      <c r="J109" s="76"/>
      <c r="K109" s="76"/>
      <c r="L109" s="76"/>
      <c r="M109" s="146" t="b">
        <v>0</v>
      </c>
      <c r="N109" s="144">
        <f t="shared" si="8"/>
        <v>0</v>
      </c>
      <c r="O109" s="76"/>
      <c r="P109" s="804"/>
      <c r="Q109" s="804"/>
      <c r="R109" s="804"/>
      <c r="S109" s="804"/>
      <c r="T109" s="804"/>
      <c r="U109" s="804"/>
      <c r="V109" s="804"/>
      <c r="W109" s="804"/>
      <c r="X109" s="804"/>
      <c r="Y109" s="804"/>
      <c r="Z109" s="804"/>
      <c r="AA109" s="804"/>
      <c r="AB109" s="804"/>
      <c r="AC109" s="804"/>
      <c r="AD109" s="804"/>
      <c r="AE109" s="804"/>
      <c r="AF109" s="804"/>
      <c r="AG109" s="804"/>
      <c r="AH109" s="804"/>
      <c r="AI109" s="804"/>
      <c r="AJ109" s="804"/>
      <c r="AK109" s="804"/>
      <c r="AL109" s="804"/>
      <c r="AM109" s="804"/>
      <c r="AN109" s="804"/>
      <c r="AO109" s="804"/>
      <c r="AP109" s="804"/>
      <c r="AQ109" s="804"/>
      <c r="AR109" s="804"/>
      <c r="AS109" s="804"/>
      <c r="AT109" s="804"/>
      <c r="AU109" s="804"/>
      <c r="AV109" s="804"/>
      <c r="AW109" s="804"/>
      <c r="AX109" s="804"/>
      <c r="AY109" s="804"/>
      <c r="AZ109" s="804"/>
      <c r="BA109" s="804"/>
      <c r="BB109" s="804"/>
      <c r="BC109" s="804"/>
      <c r="BD109" s="804"/>
      <c r="BE109" s="804"/>
      <c r="BF109" s="804"/>
      <c r="BG109" s="804"/>
      <c r="BH109" s="804"/>
      <c r="BI109" s="804"/>
      <c r="BJ109" s="804"/>
      <c r="BK109" s="804"/>
      <c r="BL109" s="804"/>
      <c r="BM109" s="804"/>
      <c r="BN109" s="804"/>
      <c r="BO109" s="804"/>
      <c r="BP109" s="804"/>
      <c r="BQ109" s="804"/>
      <c r="BR109" s="804"/>
      <c r="BS109" s="804"/>
      <c r="BT109" s="804"/>
    </row>
    <row r="110" spans="1:72" s="78" customFormat="1" ht="28.5" customHeight="1" x14ac:dyDescent="0.2">
      <c r="A110" s="76"/>
      <c r="B110" s="70" t="s">
        <v>1448</v>
      </c>
      <c r="C110" s="150"/>
      <c r="D110" s="500"/>
      <c r="E110" s="500"/>
      <c r="F110" s="108">
        <v>2</v>
      </c>
      <c r="G110" s="108">
        <f t="shared" si="9"/>
        <v>0</v>
      </c>
      <c r="H110" s="76"/>
      <c r="I110" s="76"/>
      <c r="J110" s="76"/>
      <c r="K110" s="76"/>
      <c r="L110" s="76"/>
      <c r="M110" s="146" t="b">
        <v>0</v>
      </c>
      <c r="N110" s="144">
        <f t="shared" si="8"/>
        <v>0</v>
      </c>
      <c r="O110" s="76"/>
      <c r="P110" s="804"/>
      <c r="Q110" s="804"/>
      <c r="R110" s="804"/>
      <c r="S110" s="804"/>
      <c r="T110" s="804"/>
      <c r="U110" s="804"/>
      <c r="V110" s="804"/>
      <c r="W110" s="804"/>
      <c r="X110" s="804"/>
      <c r="Y110" s="804"/>
      <c r="Z110" s="804"/>
      <c r="AA110" s="804"/>
      <c r="AB110" s="804"/>
      <c r="AC110" s="804"/>
      <c r="AD110" s="804"/>
      <c r="AE110" s="804"/>
      <c r="AF110" s="804"/>
      <c r="AG110" s="804"/>
      <c r="AH110" s="804"/>
      <c r="AI110" s="804"/>
      <c r="AJ110" s="804"/>
      <c r="AK110" s="804"/>
      <c r="AL110" s="804"/>
      <c r="AM110" s="804"/>
      <c r="AN110" s="804"/>
      <c r="AO110" s="804"/>
      <c r="AP110" s="804"/>
      <c r="AQ110" s="804"/>
      <c r="AR110" s="804"/>
      <c r="AS110" s="804"/>
      <c r="AT110" s="804"/>
      <c r="AU110" s="804"/>
      <c r="AV110" s="804"/>
      <c r="AW110" s="804"/>
      <c r="AX110" s="804"/>
      <c r="AY110" s="804"/>
      <c r="AZ110" s="804"/>
      <c r="BA110" s="804"/>
      <c r="BB110" s="804"/>
      <c r="BC110" s="804"/>
      <c r="BD110" s="804"/>
      <c r="BE110" s="804"/>
      <c r="BF110" s="804"/>
      <c r="BG110" s="804"/>
      <c r="BH110" s="804"/>
      <c r="BI110" s="804"/>
      <c r="BJ110" s="804"/>
      <c r="BK110" s="804"/>
      <c r="BL110" s="804"/>
      <c r="BM110" s="804"/>
      <c r="BN110" s="804"/>
      <c r="BO110" s="804"/>
      <c r="BP110" s="804"/>
      <c r="BQ110" s="804"/>
      <c r="BR110" s="804"/>
      <c r="BS110" s="804"/>
      <c r="BT110" s="804"/>
    </row>
    <row r="111" spans="1:72" s="78" customFormat="1" ht="28.5" customHeight="1" x14ac:dyDescent="0.2">
      <c r="A111" s="76"/>
      <c r="B111" s="70" t="s">
        <v>1449</v>
      </c>
      <c r="C111" s="150"/>
      <c r="D111" s="500"/>
      <c r="E111" s="500"/>
      <c r="F111" s="108">
        <v>6</v>
      </c>
      <c r="G111" s="108">
        <f t="shared" si="9"/>
        <v>0</v>
      </c>
      <c r="H111" s="76"/>
      <c r="I111" s="76"/>
      <c r="J111" s="76"/>
      <c r="K111" s="76"/>
      <c r="L111" s="76"/>
      <c r="M111" s="146" t="b">
        <v>0</v>
      </c>
      <c r="N111" s="144">
        <f t="shared" si="8"/>
        <v>0</v>
      </c>
      <c r="O111" s="76"/>
      <c r="P111" s="804"/>
      <c r="Q111" s="804"/>
      <c r="R111" s="804"/>
      <c r="S111" s="804"/>
      <c r="T111" s="804"/>
      <c r="U111" s="804"/>
      <c r="V111" s="804"/>
      <c r="W111" s="804"/>
      <c r="X111" s="804"/>
      <c r="Y111" s="804"/>
      <c r="Z111" s="804"/>
      <c r="AA111" s="804"/>
      <c r="AB111" s="804"/>
      <c r="AC111" s="804"/>
      <c r="AD111" s="804"/>
      <c r="AE111" s="804"/>
      <c r="AF111" s="804"/>
      <c r="AG111" s="804"/>
      <c r="AH111" s="804"/>
      <c r="AI111" s="804"/>
      <c r="AJ111" s="804"/>
      <c r="AK111" s="804"/>
      <c r="AL111" s="804"/>
      <c r="AM111" s="804"/>
      <c r="AN111" s="804"/>
      <c r="AO111" s="804"/>
      <c r="AP111" s="804"/>
      <c r="AQ111" s="804"/>
      <c r="AR111" s="804"/>
      <c r="AS111" s="804"/>
      <c r="AT111" s="804"/>
      <c r="AU111" s="804"/>
      <c r="AV111" s="804"/>
      <c r="AW111" s="804"/>
      <c r="AX111" s="804"/>
      <c r="AY111" s="804"/>
      <c r="AZ111" s="804"/>
      <c r="BA111" s="804"/>
      <c r="BB111" s="804"/>
      <c r="BC111" s="804"/>
      <c r="BD111" s="804"/>
      <c r="BE111" s="804"/>
      <c r="BF111" s="804"/>
      <c r="BG111" s="804"/>
      <c r="BH111" s="804"/>
      <c r="BI111" s="804"/>
      <c r="BJ111" s="804"/>
      <c r="BK111" s="804"/>
      <c r="BL111" s="804"/>
      <c r="BM111" s="804"/>
      <c r="BN111" s="804"/>
      <c r="BO111" s="804"/>
      <c r="BP111" s="804"/>
      <c r="BQ111" s="804"/>
      <c r="BR111" s="804"/>
      <c r="BS111" s="804"/>
      <c r="BT111" s="804"/>
    </row>
    <row r="112" spans="1:72" s="78" customFormat="1" ht="28.5" customHeight="1" x14ac:dyDescent="0.2">
      <c r="A112" s="76"/>
      <c r="B112" s="70" t="s">
        <v>1450</v>
      </c>
      <c r="C112" s="150"/>
      <c r="D112" s="500"/>
      <c r="E112" s="500"/>
      <c r="F112" s="108">
        <v>2</v>
      </c>
      <c r="G112" s="108">
        <f t="shared" si="9"/>
        <v>0</v>
      </c>
      <c r="H112" s="76"/>
      <c r="I112" s="76"/>
      <c r="J112" s="76"/>
      <c r="K112" s="76"/>
      <c r="L112" s="76"/>
      <c r="M112" s="146" t="b">
        <v>0</v>
      </c>
      <c r="N112" s="144">
        <f t="shared" si="8"/>
        <v>0</v>
      </c>
      <c r="O112" s="76"/>
      <c r="P112" s="804"/>
      <c r="Q112" s="804"/>
      <c r="R112" s="804"/>
      <c r="S112" s="804"/>
      <c r="T112" s="804"/>
      <c r="U112" s="804"/>
      <c r="V112" s="804"/>
      <c r="W112" s="804"/>
      <c r="X112" s="804"/>
      <c r="Y112" s="804"/>
      <c r="Z112" s="804"/>
      <c r="AA112" s="804"/>
      <c r="AB112" s="804"/>
      <c r="AC112" s="804"/>
      <c r="AD112" s="804"/>
      <c r="AE112" s="804"/>
      <c r="AF112" s="804"/>
      <c r="AG112" s="804"/>
      <c r="AH112" s="804"/>
      <c r="AI112" s="804"/>
      <c r="AJ112" s="804"/>
      <c r="AK112" s="804"/>
      <c r="AL112" s="804"/>
      <c r="AM112" s="804"/>
      <c r="AN112" s="804"/>
      <c r="AO112" s="804"/>
      <c r="AP112" s="804"/>
      <c r="AQ112" s="804"/>
      <c r="AR112" s="804"/>
      <c r="AS112" s="804"/>
      <c r="AT112" s="804"/>
      <c r="AU112" s="804"/>
      <c r="AV112" s="804"/>
      <c r="AW112" s="804"/>
      <c r="AX112" s="804"/>
      <c r="AY112" s="804"/>
      <c r="AZ112" s="804"/>
      <c r="BA112" s="804"/>
      <c r="BB112" s="804"/>
      <c r="BC112" s="804"/>
      <c r="BD112" s="804"/>
      <c r="BE112" s="804"/>
      <c r="BF112" s="804"/>
      <c r="BG112" s="804"/>
      <c r="BH112" s="804"/>
      <c r="BI112" s="804"/>
      <c r="BJ112" s="804"/>
      <c r="BK112" s="804"/>
      <c r="BL112" s="804"/>
      <c r="BM112" s="804"/>
      <c r="BN112" s="804"/>
      <c r="BO112" s="804"/>
      <c r="BP112" s="804"/>
      <c r="BQ112" s="804"/>
      <c r="BR112" s="804"/>
      <c r="BS112" s="804"/>
      <c r="BT112" s="804"/>
    </row>
    <row r="113" spans="1:72" s="78" customFormat="1" ht="12.75" x14ac:dyDescent="0.2">
      <c r="A113" s="76"/>
      <c r="B113" s="76"/>
      <c r="C113" s="76"/>
      <c r="D113" s="76"/>
      <c r="E113" s="122" t="s">
        <v>35</v>
      </c>
      <c r="F113" s="110">
        <v>40</v>
      </c>
      <c r="G113" s="110">
        <f>SUM(G102:G112)</f>
        <v>0</v>
      </c>
      <c r="H113" s="76"/>
      <c r="I113" s="76"/>
      <c r="J113" s="76"/>
      <c r="K113" s="76"/>
      <c r="L113" s="76"/>
      <c r="M113" s="146"/>
      <c r="N113" s="143"/>
      <c r="O113" s="76"/>
      <c r="P113" s="804"/>
      <c r="Q113" s="804"/>
      <c r="R113" s="804"/>
      <c r="S113" s="804"/>
      <c r="T113" s="804"/>
      <c r="U113" s="804"/>
      <c r="V113" s="804"/>
      <c r="W113" s="804"/>
      <c r="X113" s="804"/>
      <c r="Y113" s="804"/>
      <c r="Z113" s="804"/>
      <c r="AA113" s="804"/>
      <c r="AB113" s="804"/>
      <c r="AC113" s="804"/>
      <c r="AD113" s="804"/>
      <c r="AE113" s="804"/>
      <c r="AF113" s="804"/>
      <c r="AG113" s="804"/>
      <c r="AH113" s="804"/>
      <c r="AI113" s="804"/>
      <c r="AJ113" s="804"/>
      <c r="AK113" s="804"/>
      <c r="AL113" s="804"/>
      <c r="AM113" s="804"/>
      <c r="AN113" s="804"/>
      <c r="AO113" s="804"/>
      <c r="AP113" s="804"/>
      <c r="AQ113" s="804"/>
      <c r="AR113" s="804"/>
      <c r="AS113" s="804"/>
      <c r="AT113" s="804"/>
      <c r="AU113" s="804"/>
      <c r="AV113" s="804"/>
      <c r="AW113" s="804"/>
      <c r="AX113" s="804"/>
      <c r="AY113" s="804"/>
      <c r="AZ113" s="804"/>
      <c r="BA113" s="804"/>
      <c r="BB113" s="804"/>
      <c r="BC113" s="804"/>
      <c r="BD113" s="804"/>
      <c r="BE113" s="804"/>
      <c r="BF113" s="804"/>
      <c r="BG113" s="804"/>
      <c r="BH113" s="804"/>
      <c r="BI113" s="804"/>
      <c r="BJ113" s="804"/>
      <c r="BK113" s="804"/>
      <c r="BL113" s="804"/>
      <c r="BM113" s="804"/>
      <c r="BN113" s="804"/>
      <c r="BO113" s="804"/>
      <c r="BP113" s="804"/>
      <c r="BQ113" s="804"/>
      <c r="BR113" s="804"/>
      <c r="BS113" s="804"/>
      <c r="BT113" s="804"/>
    </row>
    <row r="114" spans="1:72" s="78" customFormat="1" ht="12.75" x14ac:dyDescent="0.2">
      <c r="A114" s="76"/>
      <c r="B114" s="76"/>
      <c r="C114" s="76"/>
      <c r="D114" s="76"/>
      <c r="E114" s="76"/>
      <c r="F114" s="119"/>
      <c r="G114" s="119"/>
      <c r="H114" s="76"/>
      <c r="I114" s="76"/>
      <c r="J114" s="76"/>
      <c r="K114" s="76"/>
      <c r="L114" s="76"/>
      <c r="M114" s="146"/>
      <c r="N114" s="143"/>
      <c r="O114" s="76"/>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4"/>
      <c r="AK114" s="804"/>
      <c r="AL114" s="804"/>
      <c r="AM114" s="804"/>
      <c r="AN114" s="804"/>
      <c r="AO114" s="804"/>
      <c r="AP114" s="804"/>
      <c r="AQ114" s="804"/>
      <c r="AR114" s="804"/>
      <c r="AS114" s="804"/>
      <c r="AT114" s="804"/>
      <c r="AU114" s="804"/>
      <c r="AV114" s="804"/>
      <c r="AW114" s="804"/>
      <c r="AX114" s="804"/>
      <c r="AY114" s="804"/>
      <c r="AZ114" s="804"/>
      <c r="BA114" s="804"/>
      <c r="BB114" s="804"/>
      <c r="BC114" s="804"/>
      <c r="BD114" s="804"/>
      <c r="BE114" s="804"/>
      <c r="BF114" s="804"/>
      <c r="BG114" s="804"/>
      <c r="BH114" s="804"/>
      <c r="BI114" s="804"/>
      <c r="BJ114" s="804"/>
      <c r="BK114" s="804"/>
      <c r="BL114" s="804"/>
      <c r="BM114" s="804"/>
      <c r="BN114" s="804"/>
      <c r="BO114" s="804"/>
      <c r="BP114" s="804"/>
      <c r="BQ114" s="804"/>
      <c r="BR114" s="804"/>
      <c r="BS114" s="804"/>
      <c r="BT114" s="804"/>
    </row>
    <row r="115" spans="1:72" s="78" customFormat="1" ht="12.75" x14ac:dyDescent="0.2">
      <c r="A115" s="76"/>
      <c r="B115" s="547" t="s">
        <v>1615</v>
      </c>
      <c r="C115" s="76"/>
      <c r="D115" s="76"/>
      <c r="E115" s="76"/>
      <c r="F115" s="119"/>
      <c r="G115" s="119"/>
      <c r="H115" s="76"/>
      <c r="I115" s="76"/>
      <c r="J115" s="76"/>
      <c r="K115" s="76"/>
      <c r="L115" s="76"/>
      <c r="M115" s="146"/>
      <c r="N115" s="143"/>
      <c r="O115" s="76"/>
      <c r="P115" s="804"/>
      <c r="Q115" s="804"/>
      <c r="R115" s="804"/>
      <c r="S115" s="804"/>
      <c r="T115" s="804"/>
      <c r="U115" s="804"/>
      <c r="V115" s="804"/>
      <c r="W115" s="804"/>
      <c r="X115" s="804"/>
      <c r="Y115" s="804"/>
      <c r="Z115" s="804"/>
      <c r="AA115" s="804"/>
      <c r="AB115" s="804"/>
      <c r="AC115" s="804"/>
      <c r="AD115" s="804"/>
      <c r="AE115" s="804"/>
      <c r="AF115" s="804"/>
      <c r="AG115" s="804"/>
      <c r="AH115" s="804"/>
      <c r="AI115" s="804"/>
      <c r="AJ115" s="804"/>
      <c r="AK115" s="804"/>
      <c r="AL115" s="804"/>
      <c r="AM115" s="804"/>
      <c r="AN115" s="804"/>
      <c r="AO115" s="804"/>
      <c r="AP115" s="804"/>
      <c r="AQ115" s="804"/>
      <c r="AR115" s="804"/>
      <c r="AS115" s="804"/>
      <c r="AT115" s="804"/>
      <c r="AU115" s="804"/>
      <c r="AV115" s="804"/>
      <c r="AW115" s="804"/>
      <c r="AX115" s="804"/>
      <c r="AY115" s="804"/>
      <c r="AZ115" s="804"/>
      <c r="BA115" s="804"/>
      <c r="BB115" s="804"/>
      <c r="BC115" s="804"/>
      <c r="BD115" s="804"/>
      <c r="BE115" s="804"/>
      <c r="BF115" s="804"/>
      <c r="BG115" s="804"/>
      <c r="BH115" s="804"/>
      <c r="BI115" s="804"/>
      <c r="BJ115" s="804"/>
      <c r="BK115" s="804"/>
      <c r="BL115" s="804"/>
      <c r="BM115" s="804"/>
      <c r="BN115" s="804"/>
      <c r="BO115" s="804"/>
      <c r="BP115" s="804"/>
      <c r="BQ115" s="804"/>
      <c r="BR115" s="804"/>
      <c r="BS115" s="804"/>
      <c r="BT115" s="804"/>
    </row>
    <row r="116" spans="1:72" s="78" customFormat="1" ht="12.75" x14ac:dyDescent="0.2">
      <c r="A116" s="76"/>
      <c r="B116" s="76"/>
      <c r="C116" s="76"/>
      <c r="D116" s="76"/>
      <c r="E116" s="76"/>
      <c r="F116" s="119"/>
      <c r="G116" s="119"/>
      <c r="H116" s="76"/>
      <c r="I116" s="76"/>
      <c r="J116" s="76"/>
      <c r="K116" s="76"/>
      <c r="L116" s="76"/>
      <c r="M116" s="146"/>
      <c r="N116" s="143"/>
      <c r="O116" s="76"/>
      <c r="P116" s="804"/>
      <c r="Q116" s="804"/>
      <c r="R116" s="804"/>
      <c r="S116" s="804"/>
      <c r="T116" s="804"/>
      <c r="U116" s="804"/>
      <c r="V116" s="804"/>
      <c r="W116" s="804"/>
      <c r="X116" s="804"/>
      <c r="Y116" s="804"/>
      <c r="Z116" s="804"/>
      <c r="AA116" s="804"/>
      <c r="AB116" s="804"/>
      <c r="AC116" s="804"/>
      <c r="AD116" s="804"/>
      <c r="AE116" s="804"/>
      <c r="AF116" s="804"/>
      <c r="AG116" s="804"/>
      <c r="AH116" s="804"/>
      <c r="AI116" s="804"/>
      <c r="AJ116" s="804"/>
      <c r="AK116" s="804"/>
      <c r="AL116" s="804"/>
      <c r="AM116" s="804"/>
      <c r="AN116" s="804"/>
      <c r="AO116" s="804"/>
      <c r="AP116" s="804"/>
      <c r="AQ116" s="804"/>
      <c r="AR116" s="804"/>
      <c r="AS116" s="804"/>
      <c r="AT116" s="804"/>
      <c r="AU116" s="804"/>
      <c r="AV116" s="804"/>
      <c r="AW116" s="804"/>
      <c r="AX116" s="804"/>
      <c r="AY116" s="804"/>
      <c r="AZ116" s="804"/>
      <c r="BA116" s="804"/>
      <c r="BB116" s="804"/>
      <c r="BC116" s="804"/>
      <c r="BD116" s="804"/>
      <c r="BE116" s="804"/>
      <c r="BF116" s="804"/>
      <c r="BG116" s="804"/>
      <c r="BH116" s="804"/>
      <c r="BI116" s="804"/>
      <c r="BJ116" s="804"/>
      <c r="BK116" s="804"/>
      <c r="BL116" s="804"/>
      <c r="BM116" s="804"/>
      <c r="BN116" s="804"/>
      <c r="BO116" s="804"/>
      <c r="BP116" s="804"/>
      <c r="BQ116" s="804"/>
      <c r="BR116" s="804"/>
      <c r="BS116" s="804"/>
      <c r="BT116" s="804"/>
    </row>
    <row r="117" spans="1:72" s="78" customFormat="1" ht="12.75" x14ac:dyDescent="0.2">
      <c r="A117" s="76"/>
      <c r="B117" s="76"/>
      <c r="C117" s="76"/>
      <c r="D117" s="76"/>
      <c r="E117" s="76"/>
      <c r="F117" s="119"/>
      <c r="G117" s="119"/>
      <c r="H117" s="76"/>
      <c r="I117" s="76"/>
      <c r="J117" s="76"/>
      <c r="K117" s="76"/>
      <c r="L117" s="76"/>
      <c r="M117" s="146"/>
      <c r="N117" s="143"/>
      <c r="O117" s="76"/>
      <c r="P117" s="804"/>
      <c r="Q117" s="804"/>
      <c r="R117" s="804"/>
      <c r="S117" s="804"/>
      <c r="T117" s="804"/>
      <c r="U117" s="804"/>
      <c r="V117" s="804"/>
      <c r="W117" s="804"/>
      <c r="X117" s="804"/>
      <c r="Y117" s="804"/>
      <c r="Z117" s="804"/>
      <c r="AA117" s="804"/>
      <c r="AB117" s="804"/>
      <c r="AC117" s="804"/>
      <c r="AD117" s="804"/>
      <c r="AE117" s="804"/>
      <c r="AF117" s="804"/>
      <c r="AG117" s="804"/>
      <c r="AH117" s="804"/>
      <c r="AI117" s="804"/>
      <c r="AJ117" s="804"/>
      <c r="AK117" s="804"/>
      <c r="AL117" s="804"/>
      <c r="AM117" s="804"/>
      <c r="AN117" s="804"/>
      <c r="AO117" s="804"/>
      <c r="AP117" s="804"/>
      <c r="AQ117" s="804"/>
      <c r="AR117" s="804"/>
      <c r="AS117" s="804"/>
      <c r="AT117" s="804"/>
      <c r="AU117" s="804"/>
      <c r="AV117" s="804"/>
      <c r="AW117" s="804"/>
      <c r="AX117" s="804"/>
      <c r="AY117" s="804"/>
      <c r="AZ117" s="804"/>
      <c r="BA117" s="804"/>
      <c r="BB117" s="804"/>
      <c r="BC117" s="804"/>
      <c r="BD117" s="804"/>
      <c r="BE117" s="804"/>
      <c r="BF117" s="804"/>
      <c r="BG117" s="804"/>
      <c r="BH117" s="804"/>
      <c r="BI117" s="804"/>
      <c r="BJ117" s="804"/>
      <c r="BK117" s="804"/>
      <c r="BL117" s="804"/>
      <c r="BM117" s="804"/>
      <c r="BN117" s="804"/>
      <c r="BO117" s="804"/>
      <c r="BP117" s="804"/>
      <c r="BQ117" s="804"/>
      <c r="BR117" s="804"/>
      <c r="BS117" s="804"/>
      <c r="BT117" s="804"/>
    </row>
    <row r="118" spans="1:72" s="78" customFormat="1" ht="12.75" x14ac:dyDescent="0.2">
      <c r="A118" s="203"/>
      <c r="B118" s="76"/>
      <c r="C118" s="76"/>
      <c r="D118" s="76"/>
      <c r="E118" s="76"/>
      <c r="F118" s="119"/>
      <c r="G118" s="119"/>
      <c r="H118" s="76"/>
      <c r="I118" s="76"/>
      <c r="J118" s="76"/>
      <c r="K118" s="76"/>
      <c r="L118" s="76"/>
      <c r="M118" s="146"/>
      <c r="N118" s="143"/>
      <c r="O118" s="76"/>
      <c r="P118" s="804"/>
      <c r="Q118" s="804"/>
      <c r="R118" s="804"/>
      <c r="S118" s="804"/>
      <c r="T118" s="804"/>
      <c r="U118" s="804"/>
      <c r="V118" s="804"/>
      <c r="W118" s="804"/>
      <c r="X118" s="804"/>
      <c r="Y118" s="804"/>
      <c r="Z118" s="804"/>
      <c r="AA118" s="804"/>
      <c r="AB118" s="804"/>
      <c r="AC118" s="804"/>
      <c r="AD118" s="804"/>
      <c r="AE118" s="804"/>
      <c r="AF118" s="804"/>
      <c r="AG118" s="804"/>
      <c r="AH118" s="804"/>
      <c r="AI118" s="804"/>
      <c r="AJ118" s="804"/>
      <c r="AK118" s="804"/>
      <c r="AL118" s="804"/>
      <c r="AM118" s="804"/>
      <c r="AN118" s="804"/>
      <c r="AO118" s="804"/>
      <c r="AP118" s="804"/>
      <c r="AQ118" s="804"/>
      <c r="AR118" s="804"/>
      <c r="AS118" s="804"/>
      <c r="AT118" s="804"/>
      <c r="AU118" s="804"/>
      <c r="AV118" s="804"/>
      <c r="AW118" s="804"/>
      <c r="AX118" s="804"/>
      <c r="AY118" s="804"/>
      <c r="AZ118" s="804"/>
      <c r="BA118" s="804"/>
      <c r="BB118" s="804"/>
      <c r="BC118" s="804"/>
      <c r="BD118" s="804"/>
      <c r="BE118" s="804"/>
      <c r="BF118" s="804"/>
      <c r="BG118" s="804"/>
      <c r="BH118" s="804"/>
      <c r="BI118" s="804"/>
      <c r="BJ118" s="804"/>
      <c r="BK118" s="804"/>
      <c r="BL118" s="804"/>
      <c r="BM118" s="804"/>
      <c r="BN118" s="804"/>
      <c r="BO118" s="804"/>
      <c r="BP118" s="804"/>
      <c r="BQ118" s="804"/>
      <c r="BR118" s="804"/>
      <c r="BS118" s="804"/>
      <c r="BT118" s="804"/>
    </row>
    <row r="119" spans="1:72" s="78" customFormat="1" ht="12.75" x14ac:dyDescent="0.2">
      <c r="A119" s="76"/>
      <c r="B119" s="17" t="s">
        <v>1451</v>
      </c>
      <c r="C119" s="79"/>
      <c r="D119" s="79"/>
      <c r="E119" s="79"/>
      <c r="F119" s="117"/>
      <c r="G119" s="117"/>
      <c r="H119" s="76"/>
      <c r="I119" s="76"/>
      <c r="J119" s="76"/>
      <c r="K119" s="76"/>
      <c r="L119" s="76"/>
      <c r="M119" s="146"/>
      <c r="N119" s="143"/>
      <c r="O119" s="76"/>
      <c r="P119" s="804"/>
      <c r="Q119" s="804"/>
      <c r="R119" s="804"/>
      <c r="S119" s="804"/>
      <c r="T119" s="804"/>
      <c r="U119" s="804"/>
      <c r="V119" s="804"/>
      <c r="W119" s="804"/>
      <c r="X119" s="804"/>
      <c r="Y119" s="804"/>
      <c r="Z119" s="804"/>
      <c r="AA119" s="804"/>
      <c r="AB119" s="804"/>
      <c r="AC119" s="804"/>
      <c r="AD119" s="804"/>
      <c r="AE119" s="804"/>
      <c r="AF119" s="804"/>
      <c r="AG119" s="804"/>
      <c r="AH119" s="804"/>
      <c r="AI119" s="804"/>
      <c r="AJ119" s="804"/>
      <c r="AK119" s="804"/>
      <c r="AL119" s="804"/>
      <c r="AM119" s="804"/>
      <c r="AN119" s="804"/>
      <c r="AO119" s="804"/>
      <c r="AP119" s="804"/>
      <c r="AQ119" s="804"/>
      <c r="AR119" s="804"/>
      <c r="AS119" s="804"/>
      <c r="AT119" s="804"/>
      <c r="AU119" s="804"/>
      <c r="AV119" s="804"/>
      <c r="AW119" s="804"/>
      <c r="AX119" s="804"/>
      <c r="AY119" s="804"/>
      <c r="AZ119" s="804"/>
      <c r="BA119" s="804"/>
      <c r="BB119" s="804"/>
      <c r="BC119" s="804"/>
      <c r="BD119" s="804"/>
      <c r="BE119" s="804"/>
      <c r="BF119" s="804"/>
      <c r="BG119" s="804"/>
      <c r="BH119" s="804"/>
      <c r="BI119" s="804"/>
      <c r="BJ119" s="804"/>
      <c r="BK119" s="804"/>
      <c r="BL119" s="804"/>
      <c r="BM119" s="804"/>
      <c r="BN119" s="804"/>
      <c r="BO119" s="804"/>
      <c r="BP119" s="804"/>
      <c r="BQ119" s="804"/>
      <c r="BR119" s="804"/>
      <c r="BS119" s="804"/>
      <c r="BT119" s="804"/>
    </row>
    <row r="120" spans="1:72" s="78" customFormat="1" ht="12.75" x14ac:dyDescent="0.2">
      <c r="A120" s="76"/>
      <c r="B120" s="121" t="s">
        <v>1452</v>
      </c>
      <c r="C120" s="79"/>
      <c r="D120" s="79"/>
      <c r="E120" s="79"/>
      <c r="F120" s="117"/>
      <c r="G120" s="117"/>
      <c r="H120" s="76"/>
      <c r="I120" s="76"/>
      <c r="J120" s="76"/>
      <c r="K120" s="76"/>
      <c r="L120" s="76"/>
      <c r="M120" s="146"/>
      <c r="N120" s="143"/>
      <c r="O120" s="76"/>
      <c r="P120" s="804"/>
      <c r="Q120" s="804"/>
      <c r="R120" s="804"/>
      <c r="S120" s="804"/>
      <c r="T120" s="804"/>
      <c r="U120" s="804"/>
      <c r="V120" s="804"/>
      <c r="W120" s="804"/>
      <c r="X120" s="804"/>
      <c r="Y120" s="804"/>
      <c r="Z120" s="804"/>
      <c r="AA120" s="804"/>
      <c r="AB120" s="804"/>
      <c r="AC120" s="804"/>
      <c r="AD120" s="804"/>
      <c r="AE120" s="804"/>
      <c r="AF120" s="804"/>
      <c r="AG120" s="804"/>
      <c r="AH120" s="804"/>
      <c r="AI120" s="804"/>
      <c r="AJ120" s="804"/>
      <c r="AK120" s="804"/>
      <c r="AL120" s="804"/>
      <c r="AM120" s="804"/>
      <c r="AN120" s="804"/>
      <c r="AO120" s="804"/>
      <c r="AP120" s="804"/>
      <c r="AQ120" s="804"/>
      <c r="AR120" s="804"/>
      <c r="AS120" s="804"/>
      <c r="AT120" s="804"/>
      <c r="AU120" s="804"/>
      <c r="AV120" s="804"/>
      <c r="AW120" s="804"/>
      <c r="AX120" s="804"/>
      <c r="AY120" s="804"/>
      <c r="AZ120" s="804"/>
      <c r="BA120" s="804"/>
      <c r="BB120" s="804"/>
      <c r="BC120" s="804"/>
      <c r="BD120" s="804"/>
      <c r="BE120" s="804"/>
      <c r="BF120" s="804"/>
      <c r="BG120" s="804"/>
      <c r="BH120" s="804"/>
      <c r="BI120" s="804"/>
      <c r="BJ120" s="804"/>
      <c r="BK120" s="804"/>
      <c r="BL120" s="804"/>
      <c r="BM120" s="804"/>
      <c r="BN120" s="804"/>
      <c r="BO120" s="804"/>
      <c r="BP120" s="804"/>
      <c r="BQ120" s="804"/>
      <c r="BR120" s="804"/>
      <c r="BS120" s="804"/>
      <c r="BT120" s="804"/>
    </row>
    <row r="121" spans="1:72" s="78" customFormat="1" ht="12.75" x14ac:dyDescent="0.2">
      <c r="A121" s="76"/>
      <c r="B121" s="31" t="s">
        <v>1437</v>
      </c>
      <c r="C121" s="433" t="s">
        <v>554</v>
      </c>
      <c r="D121" s="433" t="s">
        <v>1386</v>
      </c>
      <c r="E121" s="433" t="s">
        <v>1387</v>
      </c>
      <c r="F121" s="406" t="s">
        <v>416</v>
      </c>
      <c r="G121" s="406" t="s">
        <v>420</v>
      </c>
      <c r="H121" s="76"/>
      <c r="I121" s="76"/>
      <c r="J121" s="76"/>
      <c r="K121" s="76"/>
      <c r="L121" s="76"/>
      <c r="M121" s="146"/>
      <c r="N121" s="143"/>
      <c r="O121" s="76"/>
      <c r="P121" s="804"/>
      <c r="Q121" s="804"/>
      <c r="R121" s="804"/>
      <c r="S121" s="804"/>
      <c r="T121" s="804"/>
      <c r="U121" s="804"/>
      <c r="V121" s="804"/>
      <c r="W121" s="804"/>
      <c r="X121" s="804"/>
      <c r="Y121" s="804"/>
      <c r="Z121" s="804"/>
      <c r="AA121" s="804"/>
      <c r="AB121" s="804"/>
      <c r="AC121" s="804"/>
      <c r="AD121" s="804"/>
      <c r="AE121" s="804"/>
      <c r="AF121" s="804"/>
      <c r="AG121" s="804"/>
      <c r="AH121" s="804"/>
      <c r="AI121" s="804"/>
      <c r="AJ121" s="804"/>
      <c r="AK121" s="804"/>
      <c r="AL121" s="804"/>
      <c r="AM121" s="804"/>
      <c r="AN121" s="804"/>
      <c r="AO121" s="804"/>
      <c r="AP121" s="804"/>
      <c r="AQ121" s="804"/>
      <c r="AR121" s="804"/>
      <c r="AS121" s="804"/>
      <c r="AT121" s="804"/>
      <c r="AU121" s="804"/>
      <c r="AV121" s="804"/>
      <c r="AW121" s="804"/>
      <c r="AX121" s="804"/>
      <c r="AY121" s="804"/>
      <c r="AZ121" s="804"/>
      <c r="BA121" s="804"/>
      <c r="BB121" s="804"/>
      <c r="BC121" s="804"/>
      <c r="BD121" s="804"/>
      <c r="BE121" s="804"/>
      <c r="BF121" s="804"/>
      <c r="BG121" s="804"/>
      <c r="BH121" s="804"/>
      <c r="BI121" s="804"/>
      <c r="BJ121" s="804"/>
      <c r="BK121" s="804"/>
      <c r="BL121" s="804"/>
      <c r="BM121" s="804"/>
      <c r="BN121" s="804"/>
      <c r="BO121" s="804"/>
      <c r="BP121" s="804"/>
      <c r="BQ121" s="804"/>
      <c r="BR121" s="804"/>
      <c r="BS121" s="804"/>
      <c r="BT121" s="804"/>
    </row>
    <row r="122" spans="1:72" s="78" customFormat="1" ht="28.5" customHeight="1" x14ac:dyDescent="0.2">
      <c r="A122" s="76"/>
      <c r="B122" s="70" t="s">
        <v>1453</v>
      </c>
      <c r="C122" s="150"/>
      <c r="D122" s="500"/>
      <c r="E122" s="500"/>
      <c r="F122" s="108">
        <v>2</v>
      </c>
      <c r="G122" s="108">
        <f>N122</f>
        <v>0</v>
      </c>
      <c r="H122" s="76"/>
      <c r="I122" s="76"/>
      <c r="J122" s="76"/>
      <c r="K122" s="76"/>
      <c r="L122" s="76"/>
      <c r="M122" s="146" t="b">
        <v>0</v>
      </c>
      <c r="N122" s="144">
        <f t="shared" ref="N122:N136" si="10">IF(M122=TRUE,F122,0)</f>
        <v>0</v>
      </c>
      <c r="O122" s="76"/>
      <c r="P122" s="804"/>
      <c r="Q122" s="804"/>
      <c r="R122" s="804"/>
      <c r="S122" s="804"/>
      <c r="T122" s="804"/>
      <c r="U122" s="804"/>
      <c r="V122" s="804"/>
      <c r="W122" s="804"/>
      <c r="X122" s="804"/>
      <c r="Y122" s="804"/>
      <c r="Z122" s="804"/>
      <c r="AA122" s="804"/>
      <c r="AB122" s="804"/>
      <c r="AC122" s="804"/>
      <c r="AD122" s="804"/>
      <c r="AE122" s="804"/>
      <c r="AF122" s="804"/>
      <c r="AG122" s="804"/>
      <c r="AH122" s="804"/>
      <c r="AI122" s="804"/>
      <c r="AJ122" s="804"/>
      <c r="AK122" s="804"/>
      <c r="AL122" s="804"/>
      <c r="AM122" s="804"/>
      <c r="AN122" s="804"/>
      <c r="AO122" s="804"/>
      <c r="AP122" s="804"/>
      <c r="AQ122" s="804"/>
      <c r="AR122" s="804"/>
      <c r="AS122" s="804"/>
      <c r="AT122" s="804"/>
      <c r="AU122" s="804"/>
      <c r="AV122" s="804"/>
      <c r="AW122" s="804"/>
      <c r="AX122" s="804"/>
      <c r="AY122" s="804"/>
      <c r="AZ122" s="804"/>
      <c r="BA122" s="804"/>
      <c r="BB122" s="804"/>
      <c r="BC122" s="804"/>
      <c r="BD122" s="804"/>
      <c r="BE122" s="804"/>
      <c r="BF122" s="804"/>
      <c r="BG122" s="804"/>
      <c r="BH122" s="804"/>
      <c r="BI122" s="804"/>
      <c r="BJ122" s="804"/>
      <c r="BK122" s="804"/>
      <c r="BL122" s="804"/>
      <c r="BM122" s="804"/>
      <c r="BN122" s="804"/>
      <c r="BO122" s="804"/>
      <c r="BP122" s="804"/>
      <c r="BQ122" s="804"/>
      <c r="BR122" s="804"/>
      <c r="BS122" s="804"/>
      <c r="BT122" s="804"/>
    </row>
    <row r="123" spans="1:72" s="78" customFormat="1" ht="28.5" customHeight="1" x14ac:dyDescent="0.2">
      <c r="A123" s="76"/>
      <c r="B123" s="70" t="s">
        <v>1454</v>
      </c>
      <c r="C123" s="150"/>
      <c r="D123" s="500"/>
      <c r="E123" s="500"/>
      <c r="F123" s="108">
        <v>2</v>
      </c>
      <c r="G123" s="108">
        <f t="shared" ref="G123:G136" si="11">N123</f>
        <v>0</v>
      </c>
      <c r="H123" s="76"/>
      <c r="I123" s="76"/>
      <c r="J123" s="76"/>
      <c r="K123" s="76"/>
      <c r="L123" s="76"/>
      <c r="M123" s="146" t="b">
        <v>0</v>
      </c>
      <c r="N123" s="144">
        <f t="shared" si="10"/>
        <v>0</v>
      </c>
      <c r="O123" s="76"/>
      <c r="P123" s="804"/>
      <c r="Q123" s="804"/>
      <c r="R123" s="804"/>
      <c r="S123" s="804"/>
      <c r="T123" s="804"/>
      <c r="U123" s="804"/>
      <c r="V123" s="804"/>
      <c r="W123" s="804"/>
      <c r="X123" s="804"/>
      <c r="Y123" s="804"/>
      <c r="Z123" s="804"/>
      <c r="AA123" s="804"/>
      <c r="AB123" s="804"/>
      <c r="AC123" s="804"/>
      <c r="AD123" s="804"/>
      <c r="AE123" s="804"/>
      <c r="AF123" s="804"/>
      <c r="AG123" s="804"/>
      <c r="AH123" s="804"/>
      <c r="AI123" s="804"/>
      <c r="AJ123" s="804"/>
      <c r="AK123" s="804"/>
      <c r="AL123" s="804"/>
      <c r="AM123" s="804"/>
      <c r="AN123" s="804"/>
      <c r="AO123" s="804"/>
      <c r="AP123" s="804"/>
      <c r="AQ123" s="804"/>
      <c r="AR123" s="804"/>
      <c r="AS123" s="804"/>
      <c r="AT123" s="804"/>
      <c r="AU123" s="804"/>
      <c r="AV123" s="804"/>
      <c r="AW123" s="804"/>
      <c r="AX123" s="804"/>
      <c r="AY123" s="804"/>
      <c r="AZ123" s="804"/>
      <c r="BA123" s="804"/>
      <c r="BB123" s="804"/>
      <c r="BC123" s="804"/>
      <c r="BD123" s="804"/>
      <c r="BE123" s="804"/>
      <c r="BF123" s="804"/>
      <c r="BG123" s="804"/>
      <c r="BH123" s="804"/>
      <c r="BI123" s="804"/>
      <c r="BJ123" s="804"/>
      <c r="BK123" s="804"/>
      <c r="BL123" s="804"/>
      <c r="BM123" s="804"/>
      <c r="BN123" s="804"/>
      <c r="BO123" s="804"/>
      <c r="BP123" s="804"/>
      <c r="BQ123" s="804"/>
      <c r="BR123" s="804"/>
      <c r="BS123" s="804"/>
      <c r="BT123" s="804"/>
    </row>
    <row r="124" spans="1:72" s="78" customFormat="1" ht="28.5" customHeight="1" x14ac:dyDescent="0.2">
      <c r="A124" s="76"/>
      <c r="B124" s="70" t="s">
        <v>1781</v>
      </c>
      <c r="C124" s="150"/>
      <c r="D124" s="500"/>
      <c r="E124" s="500"/>
      <c r="F124" s="108">
        <v>4</v>
      </c>
      <c r="G124" s="108">
        <f t="shared" si="11"/>
        <v>0</v>
      </c>
      <c r="H124" s="76"/>
      <c r="I124" s="76"/>
      <c r="J124" s="76"/>
      <c r="K124" s="76"/>
      <c r="L124" s="76"/>
      <c r="M124" s="146" t="b">
        <v>0</v>
      </c>
      <c r="N124" s="144">
        <f t="shared" si="10"/>
        <v>0</v>
      </c>
      <c r="O124" s="76"/>
      <c r="P124" s="804"/>
      <c r="Q124" s="804"/>
      <c r="R124" s="804"/>
      <c r="S124" s="804"/>
      <c r="T124" s="804"/>
      <c r="U124" s="804"/>
      <c r="V124" s="804"/>
      <c r="W124" s="804"/>
      <c r="X124" s="804"/>
      <c r="Y124" s="804"/>
      <c r="Z124" s="804"/>
      <c r="AA124" s="804"/>
      <c r="AB124" s="804"/>
      <c r="AC124" s="804"/>
      <c r="AD124" s="804"/>
      <c r="AE124" s="804"/>
      <c r="AF124" s="804"/>
      <c r="AG124" s="804"/>
      <c r="AH124" s="804"/>
      <c r="AI124" s="804"/>
      <c r="AJ124" s="804"/>
      <c r="AK124" s="804"/>
      <c r="AL124" s="804"/>
      <c r="AM124" s="804"/>
      <c r="AN124" s="804"/>
      <c r="AO124" s="804"/>
      <c r="AP124" s="804"/>
      <c r="AQ124" s="804"/>
      <c r="AR124" s="804"/>
      <c r="AS124" s="804"/>
      <c r="AT124" s="804"/>
      <c r="AU124" s="804"/>
      <c r="AV124" s="804"/>
      <c r="AW124" s="804"/>
      <c r="AX124" s="804"/>
      <c r="AY124" s="804"/>
      <c r="AZ124" s="804"/>
      <c r="BA124" s="804"/>
      <c r="BB124" s="804"/>
      <c r="BC124" s="804"/>
      <c r="BD124" s="804"/>
      <c r="BE124" s="804"/>
      <c r="BF124" s="804"/>
      <c r="BG124" s="804"/>
      <c r="BH124" s="804"/>
      <c r="BI124" s="804"/>
      <c r="BJ124" s="804"/>
      <c r="BK124" s="804"/>
      <c r="BL124" s="804"/>
      <c r="BM124" s="804"/>
      <c r="BN124" s="804"/>
      <c r="BO124" s="804"/>
      <c r="BP124" s="804"/>
      <c r="BQ124" s="804"/>
      <c r="BR124" s="804"/>
      <c r="BS124" s="804"/>
      <c r="BT124" s="804"/>
    </row>
    <row r="125" spans="1:72" s="78" customFormat="1" ht="28.5" customHeight="1" x14ac:dyDescent="0.2">
      <c r="A125" s="76"/>
      <c r="B125" s="70" t="s">
        <v>1455</v>
      </c>
      <c r="C125" s="150"/>
      <c r="D125" s="500"/>
      <c r="E125" s="500"/>
      <c r="F125" s="108">
        <v>2</v>
      </c>
      <c r="G125" s="108">
        <f t="shared" si="11"/>
        <v>0</v>
      </c>
      <c r="H125" s="76"/>
      <c r="I125" s="76"/>
      <c r="J125" s="76"/>
      <c r="K125" s="76"/>
      <c r="L125" s="76"/>
      <c r="M125" s="146" t="b">
        <v>0</v>
      </c>
      <c r="N125" s="144">
        <f t="shared" si="10"/>
        <v>0</v>
      </c>
      <c r="O125" s="76"/>
      <c r="P125" s="804"/>
      <c r="Q125" s="804"/>
      <c r="R125" s="804"/>
      <c r="S125" s="804"/>
      <c r="T125" s="804"/>
      <c r="U125" s="804"/>
      <c r="V125" s="804"/>
      <c r="W125" s="804"/>
      <c r="X125" s="804"/>
      <c r="Y125" s="804"/>
      <c r="Z125" s="804"/>
      <c r="AA125" s="804"/>
      <c r="AB125" s="804"/>
      <c r="AC125" s="804"/>
      <c r="AD125" s="804"/>
      <c r="AE125" s="804"/>
      <c r="AF125" s="804"/>
      <c r="AG125" s="804"/>
      <c r="AH125" s="804"/>
      <c r="AI125" s="804"/>
      <c r="AJ125" s="804"/>
      <c r="AK125" s="804"/>
      <c r="AL125" s="804"/>
      <c r="AM125" s="804"/>
      <c r="AN125" s="804"/>
      <c r="AO125" s="804"/>
      <c r="AP125" s="804"/>
      <c r="AQ125" s="804"/>
      <c r="AR125" s="804"/>
      <c r="AS125" s="804"/>
      <c r="AT125" s="804"/>
      <c r="AU125" s="804"/>
      <c r="AV125" s="804"/>
      <c r="AW125" s="804"/>
      <c r="AX125" s="804"/>
      <c r="AY125" s="804"/>
      <c r="AZ125" s="804"/>
      <c r="BA125" s="804"/>
      <c r="BB125" s="804"/>
      <c r="BC125" s="804"/>
      <c r="BD125" s="804"/>
      <c r="BE125" s="804"/>
      <c r="BF125" s="804"/>
      <c r="BG125" s="804"/>
      <c r="BH125" s="804"/>
      <c r="BI125" s="804"/>
      <c r="BJ125" s="804"/>
      <c r="BK125" s="804"/>
      <c r="BL125" s="804"/>
      <c r="BM125" s="804"/>
      <c r="BN125" s="804"/>
      <c r="BO125" s="804"/>
      <c r="BP125" s="804"/>
      <c r="BQ125" s="804"/>
      <c r="BR125" s="804"/>
      <c r="BS125" s="804"/>
      <c r="BT125" s="804"/>
    </row>
    <row r="126" spans="1:72" s="78" customFormat="1" ht="28.5" customHeight="1" x14ac:dyDescent="0.2">
      <c r="A126" s="76"/>
      <c r="B126" s="70" t="s">
        <v>1456</v>
      </c>
      <c r="C126" s="150"/>
      <c r="D126" s="500"/>
      <c r="E126" s="500"/>
      <c r="F126" s="108">
        <v>2</v>
      </c>
      <c r="G126" s="108">
        <f t="shared" si="11"/>
        <v>0</v>
      </c>
      <c r="H126" s="76"/>
      <c r="I126" s="76"/>
      <c r="J126" s="76"/>
      <c r="K126" s="76"/>
      <c r="L126" s="76"/>
      <c r="M126" s="146" t="b">
        <v>0</v>
      </c>
      <c r="N126" s="144">
        <f t="shared" si="10"/>
        <v>0</v>
      </c>
      <c r="O126" s="76"/>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4"/>
      <c r="AO126" s="804"/>
      <c r="AP126" s="804"/>
      <c r="AQ126" s="804"/>
      <c r="AR126" s="804"/>
      <c r="AS126" s="804"/>
      <c r="AT126" s="804"/>
      <c r="AU126" s="804"/>
      <c r="AV126" s="804"/>
      <c r="AW126" s="804"/>
      <c r="AX126" s="804"/>
      <c r="AY126" s="804"/>
      <c r="AZ126" s="804"/>
      <c r="BA126" s="804"/>
      <c r="BB126" s="804"/>
      <c r="BC126" s="804"/>
      <c r="BD126" s="804"/>
      <c r="BE126" s="804"/>
      <c r="BF126" s="804"/>
      <c r="BG126" s="804"/>
      <c r="BH126" s="804"/>
      <c r="BI126" s="804"/>
      <c r="BJ126" s="804"/>
      <c r="BK126" s="804"/>
      <c r="BL126" s="804"/>
      <c r="BM126" s="804"/>
      <c r="BN126" s="804"/>
      <c r="BO126" s="804"/>
      <c r="BP126" s="804"/>
      <c r="BQ126" s="804"/>
      <c r="BR126" s="804"/>
      <c r="BS126" s="804"/>
      <c r="BT126" s="804"/>
    </row>
    <row r="127" spans="1:72" s="78" customFormat="1" ht="28.5" customHeight="1" x14ac:dyDescent="0.2">
      <c r="A127" s="76"/>
      <c r="B127" s="70" t="s">
        <v>1457</v>
      </c>
      <c r="C127" s="150"/>
      <c r="D127" s="500"/>
      <c r="E127" s="500"/>
      <c r="F127" s="108">
        <v>4</v>
      </c>
      <c r="G127" s="108">
        <f t="shared" si="11"/>
        <v>0</v>
      </c>
      <c r="H127" s="76"/>
      <c r="I127" s="76"/>
      <c r="J127" s="76"/>
      <c r="K127" s="76"/>
      <c r="L127" s="76"/>
      <c r="M127" s="146" t="b">
        <v>0</v>
      </c>
      <c r="N127" s="144">
        <f t="shared" si="10"/>
        <v>0</v>
      </c>
      <c r="O127" s="76"/>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4"/>
      <c r="AO127" s="804"/>
      <c r="AP127" s="804"/>
      <c r="AQ127" s="804"/>
      <c r="AR127" s="804"/>
      <c r="AS127" s="804"/>
      <c r="AT127" s="804"/>
      <c r="AU127" s="804"/>
      <c r="AV127" s="804"/>
      <c r="AW127" s="804"/>
      <c r="AX127" s="804"/>
      <c r="AY127" s="804"/>
      <c r="AZ127" s="804"/>
      <c r="BA127" s="804"/>
      <c r="BB127" s="804"/>
      <c r="BC127" s="804"/>
      <c r="BD127" s="804"/>
      <c r="BE127" s="804"/>
      <c r="BF127" s="804"/>
      <c r="BG127" s="804"/>
      <c r="BH127" s="804"/>
      <c r="BI127" s="804"/>
      <c r="BJ127" s="804"/>
      <c r="BK127" s="804"/>
      <c r="BL127" s="804"/>
      <c r="BM127" s="804"/>
      <c r="BN127" s="804"/>
      <c r="BO127" s="804"/>
      <c r="BP127" s="804"/>
      <c r="BQ127" s="804"/>
      <c r="BR127" s="804"/>
      <c r="BS127" s="804"/>
      <c r="BT127" s="804"/>
    </row>
    <row r="128" spans="1:72" s="78" customFormat="1" ht="28.5" customHeight="1" x14ac:dyDescent="0.2">
      <c r="A128" s="76"/>
      <c r="B128" s="70" t="s">
        <v>1458</v>
      </c>
      <c r="C128" s="150"/>
      <c r="D128" s="500"/>
      <c r="E128" s="500"/>
      <c r="F128" s="108">
        <v>4</v>
      </c>
      <c r="G128" s="108">
        <f t="shared" si="11"/>
        <v>0</v>
      </c>
      <c r="H128" s="76"/>
      <c r="I128" s="76"/>
      <c r="J128" s="76"/>
      <c r="K128" s="76"/>
      <c r="L128" s="76"/>
      <c r="M128" s="146" t="b">
        <v>0</v>
      </c>
      <c r="N128" s="144">
        <f t="shared" si="10"/>
        <v>0</v>
      </c>
      <c r="O128" s="76"/>
      <c r="P128" s="804"/>
      <c r="Q128" s="804"/>
      <c r="R128" s="804"/>
      <c r="S128" s="804"/>
      <c r="T128" s="804"/>
      <c r="U128" s="804"/>
      <c r="V128" s="804"/>
      <c r="W128" s="804"/>
      <c r="X128" s="804"/>
      <c r="Y128" s="804"/>
      <c r="Z128" s="804"/>
      <c r="AA128" s="804"/>
      <c r="AB128" s="804"/>
      <c r="AC128" s="804"/>
      <c r="AD128" s="804"/>
      <c r="AE128" s="804"/>
      <c r="AF128" s="804"/>
      <c r="AG128" s="804"/>
      <c r="AH128" s="804"/>
      <c r="AI128" s="804"/>
      <c r="AJ128" s="804"/>
      <c r="AK128" s="804"/>
      <c r="AL128" s="804"/>
      <c r="AM128" s="804"/>
      <c r="AN128" s="804"/>
      <c r="AO128" s="804"/>
      <c r="AP128" s="804"/>
      <c r="AQ128" s="804"/>
      <c r="AR128" s="804"/>
      <c r="AS128" s="804"/>
      <c r="AT128" s="804"/>
      <c r="AU128" s="804"/>
      <c r="AV128" s="804"/>
      <c r="AW128" s="804"/>
      <c r="AX128" s="804"/>
      <c r="AY128" s="804"/>
      <c r="AZ128" s="804"/>
      <c r="BA128" s="804"/>
      <c r="BB128" s="804"/>
      <c r="BC128" s="804"/>
      <c r="BD128" s="804"/>
      <c r="BE128" s="804"/>
      <c r="BF128" s="804"/>
      <c r="BG128" s="804"/>
      <c r="BH128" s="804"/>
      <c r="BI128" s="804"/>
      <c r="BJ128" s="804"/>
      <c r="BK128" s="804"/>
      <c r="BL128" s="804"/>
      <c r="BM128" s="804"/>
      <c r="BN128" s="804"/>
      <c r="BO128" s="804"/>
      <c r="BP128" s="804"/>
      <c r="BQ128" s="804"/>
      <c r="BR128" s="804"/>
      <c r="BS128" s="804"/>
      <c r="BT128" s="804"/>
    </row>
    <row r="129" spans="1:72" s="78" customFormat="1" ht="28.5" customHeight="1" x14ac:dyDescent="0.2">
      <c r="A129" s="76"/>
      <c r="B129" s="70" t="s">
        <v>1459</v>
      </c>
      <c r="C129" s="150"/>
      <c r="D129" s="500"/>
      <c r="E129" s="500"/>
      <c r="F129" s="108">
        <v>2</v>
      </c>
      <c r="G129" s="108">
        <f t="shared" si="11"/>
        <v>0</v>
      </c>
      <c r="H129" s="76"/>
      <c r="I129" s="76"/>
      <c r="J129" s="76"/>
      <c r="K129" s="76"/>
      <c r="L129" s="76"/>
      <c r="M129" s="146" t="b">
        <v>0</v>
      </c>
      <c r="N129" s="144">
        <f t="shared" si="10"/>
        <v>0</v>
      </c>
      <c r="O129" s="76"/>
      <c r="P129" s="804"/>
      <c r="Q129" s="804"/>
      <c r="R129" s="804"/>
      <c r="S129" s="804"/>
      <c r="T129" s="804"/>
      <c r="U129" s="804"/>
      <c r="V129" s="804"/>
      <c r="W129" s="804"/>
      <c r="X129" s="804"/>
      <c r="Y129" s="804"/>
      <c r="Z129" s="804"/>
      <c r="AA129" s="804"/>
      <c r="AB129" s="804"/>
      <c r="AC129" s="804"/>
      <c r="AD129" s="804"/>
      <c r="AE129" s="804"/>
      <c r="AF129" s="804"/>
      <c r="AG129" s="804"/>
      <c r="AH129" s="804"/>
      <c r="AI129" s="804"/>
      <c r="AJ129" s="804"/>
      <c r="AK129" s="804"/>
      <c r="AL129" s="804"/>
      <c r="AM129" s="804"/>
      <c r="AN129" s="804"/>
      <c r="AO129" s="804"/>
      <c r="AP129" s="804"/>
      <c r="AQ129" s="804"/>
      <c r="AR129" s="804"/>
      <c r="AS129" s="804"/>
      <c r="AT129" s="804"/>
      <c r="AU129" s="804"/>
      <c r="AV129" s="804"/>
      <c r="AW129" s="804"/>
      <c r="AX129" s="804"/>
      <c r="AY129" s="804"/>
      <c r="AZ129" s="804"/>
      <c r="BA129" s="804"/>
      <c r="BB129" s="804"/>
      <c r="BC129" s="804"/>
      <c r="BD129" s="804"/>
      <c r="BE129" s="804"/>
      <c r="BF129" s="804"/>
      <c r="BG129" s="804"/>
      <c r="BH129" s="804"/>
      <c r="BI129" s="804"/>
      <c r="BJ129" s="804"/>
      <c r="BK129" s="804"/>
      <c r="BL129" s="804"/>
      <c r="BM129" s="804"/>
      <c r="BN129" s="804"/>
      <c r="BO129" s="804"/>
      <c r="BP129" s="804"/>
      <c r="BQ129" s="804"/>
      <c r="BR129" s="804"/>
      <c r="BS129" s="804"/>
      <c r="BT129" s="804"/>
    </row>
    <row r="130" spans="1:72" s="78" customFormat="1" ht="28.5" customHeight="1" x14ac:dyDescent="0.2">
      <c r="A130" s="76"/>
      <c r="B130" s="70" t="s">
        <v>1782</v>
      </c>
      <c r="C130" s="150"/>
      <c r="D130" s="500"/>
      <c r="E130" s="500"/>
      <c r="F130" s="108">
        <v>4</v>
      </c>
      <c r="G130" s="108">
        <f t="shared" si="11"/>
        <v>0</v>
      </c>
      <c r="H130" s="76"/>
      <c r="I130" s="76"/>
      <c r="J130" s="76"/>
      <c r="K130" s="76"/>
      <c r="L130" s="76"/>
      <c r="M130" s="146" t="b">
        <v>0</v>
      </c>
      <c r="N130" s="144">
        <f t="shared" si="10"/>
        <v>0</v>
      </c>
      <c r="O130" s="76"/>
      <c r="P130" s="804"/>
      <c r="Q130" s="804"/>
      <c r="R130" s="804"/>
      <c r="S130" s="804"/>
      <c r="T130" s="804"/>
      <c r="U130" s="804"/>
      <c r="V130" s="804"/>
      <c r="W130" s="804"/>
      <c r="X130" s="804"/>
      <c r="Y130" s="804"/>
      <c r="Z130" s="804"/>
      <c r="AA130" s="804"/>
      <c r="AB130" s="804"/>
      <c r="AC130" s="804"/>
      <c r="AD130" s="804"/>
      <c r="AE130" s="804"/>
      <c r="AF130" s="804"/>
      <c r="AG130" s="804"/>
      <c r="AH130" s="804"/>
      <c r="AI130" s="804"/>
      <c r="AJ130" s="804"/>
      <c r="AK130" s="804"/>
      <c r="AL130" s="804"/>
      <c r="AM130" s="804"/>
      <c r="AN130" s="804"/>
      <c r="AO130" s="804"/>
      <c r="AP130" s="804"/>
      <c r="AQ130" s="804"/>
      <c r="AR130" s="804"/>
      <c r="AS130" s="804"/>
      <c r="AT130" s="804"/>
      <c r="AU130" s="804"/>
      <c r="AV130" s="804"/>
      <c r="AW130" s="804"/>
      <c r="AX130" s="804"/>
      <c r="AY130" s="804"/>
      <c r="AZ130" s="804"/>
      <c r="BA130" s="804"/>
      <c r="BB130" s="804"/>
      <c r="BC130" s="804"/>
      <c r="BD130" s="804"/>
      <c r="BE130" s="804"/>
      <c r="BF130" s="804"/>
      <c r="BG130" s="804"/>
      <c r="BH130" s="804"/>
      <c r="BI130" s="804"/>
      <c r="BJ130" s="804"/>
      <c r="BK130" s="804"/>
      <c r="BL130" s="804"/>
      <c r="BM130" s="804"/>
      <c r="BN130" s="804"/>
      <c r="BO130" s="804"/>
      <c r="BP130" s="804"/>
      <c r="BQ130" s="804"/>
      <c r="BR130" s="804"/>
      <c r="BS130" s="804"/>
      <c r="BT130" s="804"/>
    </row>
    <row r="131" spans="1:72" s="78" customFormat="1" ht="31.5" customHeight="1" x14ac:dyDescent="0.2">
      <c r="A131" s="76"/>
      <c r="B131" s="70" t="s">
        <v>1460</v>
      </c>
      <c r="C131" s="150"/>
      <c r="D131" s="500"/>
      <c r="E131" s="500"/>
      <c r="F131" s="108">
        <v>4</v>
      </c>
      <c r="G131" s="108">
        <f t="shared" si="11"/>
        <v>0</v>
      </c>
      <c r="H131" s="76"/>
      <c r="I131" s="76"/>
      <c r="J131" s="76"/>
      <c r="K131" s="76"/>
      <c r="L131" s="76"/>
      <c r="M131" s="146" t="b">
        <v>0</v>
      </c>
      <c r="N131" s="144">
        <f t="shared" si="10"/>
        <v>0</v>
      </c>
      <c r="O131" s="76"/>
      <c r="P131" s="804"/>
      <c r="Q131" s="804"/>
      <c r="R131" s="804"/>
      <c r="S131" s="804"/>
      <c r="T131" s="804"/>
      <c r="U131" s="804"/>
      <c r="V131" s="804"/>
      <c r="W131" s="804"/>
      <c r="X131" s="804"/>
      <c r="Y131" s="804"/>
      <c r="Z131" s="804"/>
      <c r="AA131" s="804"/>
      <c r="AB131" s="804"/>
      <c r="AC131" s="804"/>
      <c r="AD131" s="804"/>
      <c r="AE131" s="804"/>
      <c r="AF131" s="804"/>
      <c r="AG131" s="804"/>
      <c r="AH131" s="804"/>
      <c r="AI131" s="804"/>
      <c r="AJ131" s="804"/>
      <c r="AK131" s="804"/>
      <c r="AL131" s="804"/>
      <c r="AM131" s="804"/>
      <c r="AN131" s="804"/>
      <c r="AO131" s="804"/>
      <c r="AP131" s="804"/>
      <c r="AQ131" s="804"/>
      <c r="AR131" s="804"/>
      <c r="AS131" s="804"/>
      <c r="AT131" s="804"/>
      <c r="AU131" s="804"/>
      <c r="AV131" s="804"/>
      <c r="AW131" s="804"/>
      <c r="AX131" s="804"/>
      <c r="AY131" s="804"/>
      <c r="AZ131" s="804"/>
      <c r="BA131" s="804"/>
      <c r="BB131" s="804"/>
      <c r="BC131" s="804"/>
      <c r="BD131" s="804"/>
      <c r="BE131" s="804"/>
      <c r="BF131" s="804"/>
      <c r="BG131" s="804"/>
      <c r="BH131" s="804"/>
      <c r="BI131" s="804"/>
      <c r="BJ131" s="804"/>
      <c r="BK131" s="804"/>
      <c r="BL131" s="804"/>
      <c r="BM131" s="804"/>
      <c r="BN131" s="804"/>
      <c r="BO131" s="804"/>
      <c r="BP131" s="804"/>
      <c r="BQ131" s="804"/>
      <c r="BR131" s="804"/>
      <c r="BS131" s="804"/>
      <c r="BT131" s="804"/>
    </row>
    <row r="132" spans="1:72" s="78" customFormat="1" ht="28.5" customHeight="1" x14ac:dyDescent="0.2">
      <c r="A132" s="76"/>
      <c r="B132" s="70" t="s">
        <v>1461</v>
      </c>
      <c r="C132" s="150"/>
      <c r="D132" s="500"/>
      <c r="E132" s="500"/>
      <c r="F132" s="108">
        <v>2</v>
      </c>
      <c r="G132" s="108">
        <f t="shared" si="11"/>
        <v>0</v>
      </c>
      <c r="H132" s="76"/>
      <c r="I132" s="76"/>
      <c r="J132" s="76"/>
      <c r="K132" s="76"/>
      <c r="L132" s="76"/>
      <c r="M132" s="146" t="b">
        <v>0</v>
      </c>
      <c r="N132" s="144">
        <f t="shared" si="10"/>
        <v>0</v>
      </c>
      <c r="O132" s="76"/>
      <c r="P132" s="804"/>
      <c r="Q132" s="804"/>
      <c r="R132" s="804"/>
      <c r="S132" s="804"/>
      <c r="T132" s="804"/>
      <c r="U132" s="804"/>
      <c r="V132" s="804"/>
      <c r="W132" s="804"/>
      <c r="X132" s="804"/>
      <c r="Y132" s="804"/>
      <c r="Z132" s="804"/>
      <c r="AA132" s="804"/>
      <c r="AB132" s="804"/>
      <c r="AC132" s="804"/>
      <c r="AD132" s="804"/>
      <c r="AE132" s="804"/>
      <c r="AF132" s="804"/>
      <c r="AG132" s="804"/>
      <c r="AH132" s="804"/>
      <c r="AI132" s="804"/>
      <c r="AJ132" s="804"/>
      <c r="AK132" s="804"/>
      <c r="AL132" s="804"/>
      <c r="AM132" s="804"/>
      <c r="AN132" s="804"/>
      <c r="AO132" s="804"/>
      <c r="AP132" s="804"/>
      <c r="AQ132" s="804"/>
      <c r="AR132" s="804"/>
      <c r="AS132" s="804"/>
      <c r="AT132" s="804"/>
      <c r="AU132" s="804"/>
      <c r="AV132" s="804"/>
      <c r="AW132" s="804"/>
      <c r="AX132" s="804"/>
      <c r="AY132" s="804"/>
      <c r="AZ132" s="804"/>
      <c r="BA132" s="804"/>
      <c r="BB132" s="804"/>
      <c r="BC132" s="804"/>
      <c r="BD132" s="804"/>
      <c r="BE132" s="804"/>
      <c r="BF132" s="804"/>
      <c r="BG132" s="804"/>
      <c r="BH132" s="804"/>
      <c r="BI132" s="804"/>
      <c r="BJ132" s="804"/>
      <c r="BK132" s="804"/>
      <c r="BL132" s="804"/>
      <c r="BM132" s="804"/>
      <c r="BN132" s="804"/>
      <c r="BO132" s="804"/>
      <c r="BP132" s="804"/>
      <c r="BQ132" s="804"/>
      <c r="BR132" s="804"/>
      <c r="BS132" s="804"/>
      <c r="BT132" s="804"/>
    </row>
    <row r="133" spans="1:72" s="78" customFormat="1" ht="28.5" customHeight="1" x14ac:dyDescent="0.2">
      <c r="A133" s="76"/>
      <c r="B133" s="70" t="s">
        <v>1462</v>
      </c>
      <c r="C133" s="150"/>
      <c r="D133" s="500"/>
      <c r="E133" s="500"/>
      <c r="F133" s="108">
        <v>2</v>
      </c>
      <c r="G133" s="108">
        <f t="shared" si="11"/>
        <v>0</v>
      </c>
      <c r="H133" s="76"/>
      <c r="I133" s="76"/>
      <c r="J133" s="76"/>
      <c r="K133" s="76"/>
      <c r="L133" s="76"/>
      <c r="M133" s="146" t="b">
        <v>0</v>
      </c>
      <c r="N133" s="144">
        <f t="shared" si="10"/>
        <v>0</v>
      </c>
      <c r="O133" s="76"/>
      <c r="P133" s="804"/>
      <c r="Q133" s="804"/>
      <c r="R133" s="804"/>
      <c r="S133" s="804"/>
      <c r="T133" s="804"/>
      <c r="U133" s="804"/>
      <c r="V133" s="804"/>
      <c r="W133" s="804"/>
      <c r="X133" s="804"/>
      <c r="Y133" s="804"/>
      <c r="Z133" s="804"/>
      <c r="AA133" s="804"/>
      <c r="AB133" s="804"/>
      <c r="AC133" s="804"/>
      <c r="AD133" s="804"/>
      <c r="AE133" s="804"/>
      <c r="AF133" s="804"/>
      <c r="AG133" s="804"/>
      <c r="AH133" s="804"/>
      <c r="AI133" s="804"/>
      <c r="AJ133" s="804"/>
      <c r="AK133" s="804"/>
      <c r="AL133" s="804"/>
      <c r="AM133" s="804"/>
      <c r="AN133" s="804"/>
      <c r="AO133" s="804"/>
      <c r="AP133" s="804"/>
      <c r="AQ133" s="804"/>
      <c r="AR133" s="804"/>
      <c r="AS133" s="804"/>
      <c r="AT133" s="804"/>
      <c r="AU133" s="804"/>
      <c r="AV133" s="804"/>
      <c r="AW133" s="804"/>
      <c r="AX133" s="804"/>
      <c r="AY133" s="804"/>
      <c r="AZ133" s="804"/>
      <c r="BA133" s="804"/>
      <c r="BB133" s="804"/>
      <c r="BC133" s="804"/>
      <c r="BD133" s="804"/>
      <c r="BE133" s="804"/>
      <c r="BF133" s="804"/>
      <c r="BG133" s="804"/>
      <c r="BH133" s="804"/>
      <c r="BI133" s="804"/>
      <c r="BJ133" s="804"/>
      <c r="BK133" s="804"/>
      <c r="BL133" s="804"/>
      <c r="BM133" s="804"/>
      <c r="BN133" s="804"/>
      <c r="BO133" s="804"/>
      <c r="BP133" s="804"/>
      <c r="BQ133" s="804"/>
      <c r="BR133" s="804"/>
      <c r="BS133" s="804"/>
      <c r="BT133" s="804"/>
    </row>
    <row r="134" spans="1:72" s="78" customFormat="1" ht="34.5" customHeight="1" x14ac:dyDescent="0.2">
      <c r="A134" s="76"/>
      <c r="B134" s="70" t="s">
        <v>1463</v>
      </c>
      <c r="C134" s="150"/>
      <c r="D134" s="500"/>
      <c r="E134" s="500"/>
      <c r="F134" s="108">
        <v>2</v>
      </c>
      <c r="G134" s="108">
        <f t="shared" si="11"/>
        <v>0</v>
      </c>
      <c r="H134" s="76"/>
      <c r="I134" s="76"/>
      <c r="J134" s="76"/>
      <c r="K134" s="76"/>
      <c r="L134" s="76"/>
      <c r="M134" s="146" t="b">
        <v>0</v>
      </c>
      <c r="N134" s="144">
        <f t="shared" si="10"/>
        <v>0</v>
      </c>
      <c r="O134" s="76"/>
      <c r="P134" s="804"/>
      <c r="Q134" s="804"/>
      <c r="R134" s="804"/>
      <c r="S134" s="804"/>
      <c r="T134" s="804"/>
      <c r="U134" s="804"/>
      <c r="V134" s="804"/>
      <c r="W134" s="804"/>
      <c r="X134" s="804"/>
      <c r="Y134" s="804"/>
      <c r="Z134" s="804"/>
      <c r="AA134" s="804"/>
      <c r="AB134" s="804"/>
      <c r="AC134" s="804"/>
      <c r="AD134" s="804"/>
      <c r="AE134" s="804"/>
      <c r="AF134" s="804"/>
      <c r="AG134" s="804"/>
      <c r="AH134" s="804"/>
      <c r="AI134" s="804"/>
      <c r="AJ134" s="804"/>
      <c r="AK134" s="804"/>
      <c r="AL134" s="804"/>
      <c r="AM134" s="804"/>
      <c r="AN134" s="804"/>
      <c r="AO134" s="804"/>
      <c r="AP134" s="804"/>
      <c r="AQ134" s="804"/>
      <c r="AR134" s="804"/>
      <c r="AS134" s="804"/>
      <c r="AT134" s="804"/>
      <c r="AU134" s="804"/>
      <c r="AV134" s="804"/>
      <c r="AW134" s="804"/>
      <c r="AX134" s="804"/>
      <c r="AY134" s="804"/>
      <c r="AZ134" s="804"/>
      <c r="BA134" s="804"/>
      <c r="BB134" s="804"/>
      <c r="BC134" s="804"/>
      <c r="BD134" s="804"/>
      <c r="BE134" s="804"/>
      <c r="BF134" s="804"/>
      <c r="BG134" s="804"/>
      <c r="BH134" s="804"/>
      <c r="BI134" s="804"/>
      <c r="BJ134" s="804"/>
      <c r="BK134" s="804"/>
      <c r="BL134" s="804"/>
      <c r="BM134" s="804"/>
      <c r="BN134" s="804"/>
      <c r="BO134" s="804"/>
      <c r="BP134" s="804"/>
      <c r="BQ134" s="804"/>
      <c r="BR134" s="804"/>
      <c r="BS134" s="804"/>
      <c r="BT134" s="804"/>
    </row>
    <row r="135" spans="1:72" s="78" customFormat="1" ht="30.75" customHeight="1" x14ac:dyDescent="0.2">
      <c r="A135" s="76"/>
      <c r="B135" s="70" t="s">
        <v>1464</v>
      </c>
      <c r="C135" s="150"/>
      <c r="D135" s="500"/>
      <c r="E135" s="500"/>
      <c r="F135" s="108">
        <v>2</v>
      </c>
      <c r="G135" s="108">
        <f t="shared" si="11"/>
        <v>0</v>
      </c>
      <c r="H135" s="76"/>
      <c r="I135" s="76"/>
      <c r="J135" s="76"/>
      <c r="K135" s="76"/>
      <c r="L135" s="76"/>
      <c r="M135" s="146" t="b">
        <v>0</v>
      </c>
      <c r="N135" s="144">
        <f t="shared" si="10"/>
        <v>0</v>
      </c>
      <c r="O135" s="76"/>
      <c r="P135" s="804"/>
      <c r="Q135" s="804"/>
      <c r="R135" s="804"/>
      <c r="S135" s="804"/>
      <c r="T135" s="804"/>
      <c r="U135" s="804"/>
      <c r="V135" s="804"/>
      <c r="W135" s="804"/>
      <c r="X135" s="804"/>
      <c r="Y135" s="804"/>
      <c r="Z135" s="804"/>
      <c r="AA135" s="804"/>
      <c r="AB135" s="804"/>
      <c r="AC135" s="804"/>
      <c r="AD135" s="804"/>
      <c r="AE135" s="804"/>
      <c r="AF135" s="804"/>
      <c r="AG135" s="804"/>
      <c r="AH135" s="804"/>
      <c r="AI135" s="804"/>
      <c r="AJ135" s="804"/>
      <c r="AK135" s="804"/>
      <c r="AL135" s="804"/>
      <c r="AM135" s="804"/>
      <c r="AN135" s="804"/>
      <c r="AO135" s="804"/>
      <c r="AP135" s="804"/>
      <c r="AQ135" s="804"/>
      <c r="AR135" s="804"/>
      <c r="AS135" s="804"/>
      <c r="AT135" s="804"/>
      <c r="AU135" s="804"/>
      <c r="AV135" s="804"/>
      <c r="AW135" s="804"/>
      <c r="AX135" s="804"/>
      <c r="AY135" s="804"/>
      <c r="AZ135" s="804"/>
      <c r="BA135" s="804"/>
      <c r="BB135" s="804"/>
      <c r="BC135" s="804"/>
      <c r="BD135" s="804"/>
      <c r="BE135" s="804"/>
      <c r="BF135" s="804"/>
      <c r="BG135" s="804"/>
      <c r="BH135" s="804"/>
      <c r="BI135" s="804"/>
      <c r="BJ135" s="804"/>
      <c r="BK135" s="804"/>
      <c r="BL135" s="804"/>
      <c r="BM135" s="804"/>
      <c r="BN135" s="804"/>
      <c r="BO135" s="804"/>
      <c r="BP135" s="804"/>
      <c r="BQ135" s="804"/>
      <c r="BR135" s="804"/>
      <c r="BS135" s="804"/>
      <c r="BT135" s="804"/>
    </row>
    <row r="136" spans="1:72" s="78" customFormat="1" ht="28.5" customHeight="1" x14ac:dyDescent="0.2">
      <c r="A136" s="76"/>
      <c r="B136" s="70" t="s">
        <v>1465</v>
      </c>
      <c r="C136" s="150"/>
      <c r="D136" s="500"/>
      <c r="E136" s="500"/>
      <c r="F136" s="108">
        <v>2</v>
      </c>
      <c r="G136" s="108">
        <f t="shared" si="11"/>
        <v>0</v>
      </c>
      <c r="H136" s="76"/>
      <c r="I136" s="76"/>
      <c r="J136" s="76"/>
      <c r="K136" s="76"/>
      <c r="L136" s="76"/>
      <c r="M136" s="146" t="b">
        <v>0</v>
      </c>
      <c r="N136" s="144">
        <f t="shared" si="10"/>
        <v>0</v>
      </c>
      <c r="O136" s="76"/>
      <c r="P136" s="804"/>
      <c r="Q136" s="804"/>
      <c r="R136" s="804"/>
      <c r="S136" s="804"/>
      <c r="T136" s="804"/>
      <c r="U136" s="804"/>
      <c r="V136" s="804"/>
      <c r="W136" s="804"/>
      <c r="X136" s="804"/>
      <c r="Y136" s="804"/>
      <c r="Z136" s="804"/>
      <c r="AA136" s="804"/>
      <c r="AB136" s="804"/>
      <c r="AC136" s="804"/>
      <c r="AD136" s="804"/>
      <c r="AE136" s="804"/>
      <c r="AF136" s="804"/>
      <c r="AG136" s="804"/>
      <c r="AH136" s="804"/>
      <c r="AI136" s="804"/>
      <c r="AJ136" s="804"/>
      <c r="AK136" s="804"/>
      <c r="AL136" s="804"/>
      <c r="AM136" s="804"/>
      <c r="AN136" s="804"/>
      <c r="AO136" s="804"/>
      <c r="AP136" s="804"/>
      <c r="AQ136" s="804"/>
      <c r="AR136" s="804"/>
      <c r="AS136" s="804"/>
      <c r="AT136" s="804"/>
      <c r="AU136" s="804"/>
      <c r="AV136" s="804"/>
      <c r="AW136" s="804"/>
      <c r="AX136" s="804"/>
      <c r="AY136" s="804"/>
      <c r="AZ136" s="804"/>
      <c r="BA136" s="804"/>
      <c r="BB136" s="804"/>
      <c r="BC136" s="804"/>
      <c r="BD136" s="804"/>
      <c r="BE136" s="804"/>
      <c r="BF136" s="804"/>
      <c r="BG136" s="804"/>
      <c r="BH136" s="804"/>
      <c r="BI136" s="804"/>
      <c r="BJ136" s="804"/>
      <c r="BK136" s="804"/>
      <c r="BL136" s="804"/>
      <c r="BM136" s="804"/>
      <c r="BN136" s="804"/>
      <c r="BO136" s="804"/>
      <c r="BP136" s="804"/>
      <c r="BQ136" s="804"/>
      <c r="BR136" s="804"/>
      <c r="BS136" s="804"/>
      <c r="BT136" s="804"/>
    </row>
    <row r="137" spans="1:72" s="78" customFormat="1" ht="12.75" x14ac:dyDescent="0.2">
      <c r="A137" s="76"/>
      <c r="B137" s="76"/>
      <c r="C137" s="76"/>
      <c r="D137" s="76"/>
      <c r="E137" s="122" t="s">
        <v>35</v>
      </c>
      <c r="F137" s="110">
        <v>40</v>
      </c>
      <c r="G137" s="110">
        <f>SUM(G122:G136)</f>
        <v>0</v>
      </c>
      <c r="H137" s="76"/>
      <c r="I137" s="76"/>
      <c r="J137" s="76"/>
      <c r="K137" s="76"/>
      <c r="L137" s="76"/>
      <c r="M137" s="146"/>
      <c r="N137" s="143"/>
      <c r="O137" s="76"/>
      <c r="P137" s="804"/>
      <c r="Q137" s="804"/>
      <c r="R137" s="804"/>
      <c r="S137" s="804"/>
      <c r="T137" s="804"/>
      <c r="U137" s="804"/>
      <c r="V137" s="804"/>
      <c r="W137" s="804"/>
      <c r="X137" s="804"/>
      <c r="Y137" s="804"/>
      <c r="Z137" s="804"/>
      <c r="AA137" s="804"/>
      <c r="AB137" s="804"/>
      <c r="AC137" s="804"/>
      <c r="AD137" s="804"/>
      <c r="AE137" s="804"/>
      <c r="AF137" s="804"/>
      <c r="AG137" s="804"/>
      <c r="AH137" s="804"/>
      <c r="AI137" s="804"/>
      <c r="AJ137" s="804"/>
      <c r="AK137" s="804"/>
      <c r="AL137" s="804"/>
      <c r="AM137" s="804"/>
      <c r="AN137" s="804"/>
      <c r="AO137" s="804"/>
      <c r="AP137" s="804"/>
      <c r="AQ137" s="804"/>
      <c r="AR137" s="804"/>
      <c r="AS137" s="804"/>
      <c r="AT137" s="804"/>
      <c r="AU137" s="804"/>
      <c r="AV137" s="804"/>
      <c r="AW137" s="804"/>
      <c r="AX137" s="804"/>
      <c r="AY137" s="804"/>
      <c r="AZ137" s="804"/>
      <c r="BA137" s="804"/>
      <c r="BB137" s="804"/>
      <c r="BC137" s="804"/>
      <c r="BD137" s="804"/>
      <c r="BE137" s="804"/>
      <c r="BF137" s="804"/>
      <c r="BG137" s="804"/>
      <c r="BH137" s="804"/>
      <c r="BI137" s="804"/>
      <c r="BJ137" s="804"/>
      <c r="BK137" s="804"/>
      <c r="BL137" s="804"/>
      <c r="BM137" s="804"/>
      <c r="BN137" s="804"/>
      <c r="BO137" s="804"/>
      <c r="BP137" s="804"/>
      <c r="BQ137" s="804"/>
      <c r="BR137" s="804"/>
      <c r="BS137" s="804"/>
      <c r="BT137" s="804"/>
    </row>
    <row r="138" spans="1:72" s="78" customFormat="1" ht="12.75" x14ac:dyDescent="0.2">
      <c r="A138" s="76"/>
      <c r="B138" s="76"/>
      <c r="C138" s="76"/>
      <c r="D138" s="76"/>
      <c r="E138" s="76"/>
      <c r="F138" s="119"/>
      <c r="G138" s="119"/>
      <c r="H138" s="76"/>
      <c r="I138" s="76"/>
      <c r="J138" s="76"/>
      <c r="K138" s="76"/>
      <c r="L138" s="76"/>
      <c r="M138" s="146"/>
      <c r="N138" s="143"/>
      <c r="O138" s="76"/>
      <c r="P138" s="804"/>
      <c r="Q138" s="804"/>
      <c r="R138" s="804"/>
      <c r="S138" s="804"/>
      <c r="T138" s="804"/>
      <c r="U138" s="804"/>
      <c r="V138" s="804"/>
      <c r="W138" s="804"/>
      <c r="X138" s="804"/>
      <c r="Y138" s="804"/>
      <c r="Z138" s="804"/>
      <c r="AA138" s="804"/>
      <c r="AB138" s="804"/>
      <c r="AC138" s="804"/>
      <c r="AD138" s="804"/>
      <c r="AE138" s="804"/>
      <c r="AF138" s="804"/>
      <c r="AG138" s="804"/>
      <c r="AH138" s="804"/>
      <c r="AI138" s="804"/>
      <c r="AJ138" s="804"/>
      <c r="AK138" s="804"/>
      <c r="AL138" s="804"/>
      <c r="AM138" s="804"/>
      <c r="AN138" s="804"/>
      <c r="AO138" s="804"/>
      <c r="AP138" s="804"/>
      <c r="AQ138" s="804"/>
      <c r="AR138" s="804"/>
      <c r="AS138" s="804"/>
      <c r="AT138" s="804"/>
      <c r="AU138" s="804"/>
      <c r="AV138" s="804"/>
      <c r="AW138" s="804"/>
      <c r="AX138" s="804"/>
      <c r="AY138" s="804"/>
      <c r="AZ138" s="804"/>
      <c r="BA138" s="804"/>
      <c r="BB138" s="804"/>
      <c r="BC138" s="804"/>
      <c r="BD138" s="804"/>
      <c r="BE138" s="804"/>
      <c r="BF138" s="804"/>
      <c r="BG138" s="804"/>
      <c r="BH138" s="804"/>
      <c r="BI138" s="804"/>
      <c r="BJ138" s="804"/>
      <c r="BK138" s="804"/>
      <c r="BL138" s="804"/>
      <c r="BM138" s="804"/>
      <c r="BN138" s="804"/>
      <c r="BO138" s="804"/>
      <c r="BP138" s="804"/>
      <c r="BQ138" s="804"/>
      <c r="BR138" s="804"/>
      <c r="BS138" s="804"/>
      <c r="BT138" s="804"/>
    </row>
    <row r="139" spans="1:72" s="78" customFormat="1" ht="12.75" x14ac:dyDescent="0.2">
      <c r="A139" s="76"/>
      <c r="B139" s="547" t="s">
        <v>1615</v>
      </c>
      <c r="C139" s="76"/>
      <c r="D139" s="76"/>
      <c r="E139" s="76"/>
      <c r="F139" s="119"/>
      <c r="G139" s="119"/>
      <c r="H139" s="76"/>
      <c r="I139" s="76"/>
      <c r="J139" s="76"/>
      <c r="K139" s="76"/>
      <c r="L139" s="76"/>
      <c r="M139" s="146"/>
      <c r="N139" s="143"/>
      <c r="O139" s="76"/>
      <c r="P139" s="804"/>
      <c r="Q139" s="804"/>
      <c r="R139" s="804"/>
      <c r="S139" s="804"/>
      <c r="T139" s="804"/>
      <c r="U139" s="804"/>
      <c r="V139" s="804"/>
      <c r="W139" s="804"/>
      <c r="X139" s="804"/>
      <c r="Y139" s="804"/>
      <c r="Z139" s="804"/>
      <c r="AA139" s="804"/>
      <c r="AB139" s="804"/>
      <c r="AC139" s="804"/>
      <c r="AD139" s="804"/>
      <c r="AE139" s="804"/>
      <c r="AF139" s="804"/>
      <c r="AG139" s="804"/>
      <c r="AH139" s="804"/>
      <c r="AI139" s="804"/>
      <c r="AJ139" s="804"/>
      <c r="AK139" s="804"/>
      <c r="AL139" s="804"/>
      <c r="AM139" s="804"/>
      <c r="AN139" s="804"/>
      <c r="AO139" s="804"/>
      <c r="AP139" s="804"/>
      <c r="AQ139" s="804"/>
      <c r="AR139" s="804"/>
      <c r="AS139" s="804"/>
      <c r="AT139" s="804"/>
      <c r="AU139" s="804"/>
      <c r="AV139" s="804"/>
      <c r="AW139" s="804"/>
      <c r="AX139" s="804"/>
      <c r="AY139" s="804"/>
      <c r="AZ139" s="804"/>
      <c r="BA139" s="804"/>
      <c r="BB139" s="804"/>
      <c r="BC139" s="804"/>
      <c r="BD139" s="804"/>
      <c r="BE139" s="804"/>
      <c r="BF139" s="804"/>
      <c r="BG139" s="804"/>
      <c r="BH139" s="804"/>
      <c r="BI139" s="804"/>
      <c r="BJ139" s="804"/>
      <c r="BK139" s="804"/>
      <c r="BL139" s="804"/>
      <c r="BM139" s="804"/>
      <c r="BN139" s="804"/>
      <c r="BO139" s="804"/>
      <c r="BP139" s="804"/>
      <c r="BQ139" s="804"/>
      <c r="BR139" s="804"/>
      <c r="BS139" s="804"/>
      <c r="BT139" s="804"/>
    </row>
    <row r="140" spans="1:72" s="78" customFormat="1" ht="12.75" x14ac:dyDescent="0.2">
      <c r="A140" s="76"/>
      <c r="B140" s="76"/>
      <c r="C140" s="76"/>
      <c r="D140" s="76"/>
      <c r="E140" s="76"/>
      <c r="F140" s="119"/>
      <c r="G140" s="119"/>
      <c r="H140" s="76"/>
      <c r="I140" s="76"/>
      <c r="J140" s="76"/>
      <c r="K140" s="76"/>
      <c r="L140" s="76"/>
      <c r="M140" s="146"/>
      <c r="N140" s="143"/>
      <c r="O140" s="76"/>
      <c r="P140" s="804"/>
      <c r="Q140" s="804"/>
      <c r="R140" s="804"/>
      <c r="S140" s="804"/>
      <c r="T140" s="804"/>
      <c r="U140" s="804"/>
      <c r="V140" s="804"/>
      <c r="W140" s="804"/>
      <c r="X140" s="804"/>
      <c r="Y140" s="804"/>
      <c r="Z140" s="804"/>
      <c r="AA140" s="804"/>
      <c r="AB140" s="804"/>
      <c r="AC140" s="804"/>
      <c r="AD140" s="804"/>
      <c r="AE140" s="804"/>
      <c r="AF140" s="804"/>
      <c r="AG140" s="804"/>
      <c r="AH140" s="804"/>
      <c r="AI140" s="804"/>
      <c r="AJ140" s="804"/>
      <c r="AK140" s="804"/>
      <c r="AL140" s="804"/>
      <c r="AM140" s="804"/>
      <c r="AN140" s="804"/>
      <c r="AO140" s="804"/>
      <c r="AP140" s="804"/>
      <c r="AQ140" s="804"/>
      <c r="AR140" s="804"/>
      <c r="AS140" s="804"/>
      <c r="AT140" s="804"/>
      <c r="AU140" s="804"/>
      <c r="AV140" s="804"/>
      <c r="AW140" s="804"/>
      <c r="AX140" s="804"/>
      <c r="AY140" s="804"/>
      <c r="AZ140" s="804"/>
      <c r="BA140" s="804"/>
      <c r="BB140" s="804"/>
      <c r="BC140" s="804"/>
      <c r="BD140" s="804"/>
      <c r="BE140" s="804"/>
      <c r="BF140" s="804"/>
      <c r="BG140" s="804"/>
      <c r="BH140" s="804"/>
      <c r="BI140" s="804"/>
      <c r="BJ140" s="804"/>
      <c r="BK140" s="804"/>
      <c r="BL140" s="804"/>
      <c r="BM140" s="804"/>
      <c r="BN140" s="804"/>
      <c r="BO140" s="804"/>
      <c r="BP140" s="804"/>
      <c r="BQ140" s="804"/>
      <c r="BR140" s="804"/>
      <c r="BS140" s="804"/>
      <c r="BT140" s="804"/>
    </row>
    <row r="141" spans="1:72" s="78" customFormat="1" ht="12.75" x14ac:dyDescent="0.2">
      <c r="A141" s="76"/>
      <c r="B141" s="76"/>
      <c r="C141" s="76"/>
      <c r="D141" s="76"/>
      <c r="E141" s="76"/>
      <c r="F141" s="119"/>
      <c r="G141" s="119"/>
      <c r="H141" s="76"/>
      <c r="I141" s="76"/>
      <c r="J141" s="76"/>
      <c r="K141" s="76"/>
      <c r="L141" s="76"/>
      <c r="M141" s="146"/>
      <c r="N141" s="143"/>
      <c r="O141" s="76"/>
      <c r="P141" s="804"/>
      <c r="Q141" s="804"/>
      <c r="R141" s="804"/>
      <c r="S141" s="804"/>
      <c r="T141" s="804"/>
      <c r="U141" s="804"/>
      <c r="V141" s="804"/>
      <c r="W141" s="804"/>
      <c r="X141" s="804"/>
      <c r="Y141" s="804"/>
      <c r="Z141" s="804"/>
      <c r="AA141" s="804"/>
      <c r="AB141" s="804"/>
      <c r="AC141" s="804"/>
      <c r="AD141" s="804"/>
      <c r="AE141" s="804"/>
      <c r="AF141" s="804"/>
      <c r="AG141" s="804"/>
      <c r="AH141" s="804"/>
      <c r="AI141" s="804"/>
      <c r="AJ141" s="804"/>
      <c r="AK141" s="804"/>
      <c r="AL141" s="804"/>
      <c r="AM141" s="804"/>
      <c r="AN141" s="804"/>
      <c r="AO141" s="804"/>
      <c r="AP141" s="804"/>
      <c r="AQ141" s="804"/>
      <c r="AR141" s="804"/>
      <c r="AS141" s="804"/>
      <c r="AT141" s="804"/>
      <c r="AU141" s="804"/>
      <c r="AV141" s="804"/>
      <c r="AW141" s="804"/>
      <c r="AX141" s="804"/>
      <c r="AY141" s="804"/>
      <c r="AZ141" s="804"/>
      <c r="BA141" s="804"/>
      <c r="BB141" s="804"/>
      <c r="BC141" s="804"/>
      <c r="BD141" s="804"/>
      <c r="BE141" s="804"/>
      <c r="BF141" s="804"/>
      <c r="BG141" s="804"/>
      <c r="BH141" s="804"/>
      <c r="BI141" s="804"/>
      <c r="BJ141" s="804"/>
      <c r="BK141" s="804"/>
      <c r="BL141" s="804"/>
      <c r="BM141" s="804"/>
      <c r="BN141" s="804"/>
      <c r="BO141" s="804"/>
      <c r="BP141" s="804"/>
      <c r="BQ141" s="804"/>
      <c r="BR141" s="804"/>
      <c r="BS141" s="804"/>
      <c r="BT141" s="804"/>
    </row>
    <row r="142" spans="1:72" s="78" customFormat="1" ht="12.75" x14ac:dyDescent="0.2">
      <c r="A142" s="76"/>
      <c r="B142" s="76"/>
      <c r="C142" s="76"/>
      <c r="D142" s="76"/>
      <c r="E142" s="76"/>
      <c r="F142" s="119"/>
      <c r="G142" s="119"/>
      <c r="H142" s="76"/>
      <c r="I142" s="76"/>
      <c r="J142" s="76"/>
      <c r="K142" s="76"/>
      <c r="L142" s="76"/>
      <c r="M142" s="146"/>
      <c r="N142" s="143"/>
      <c r="O142" s="76"/>
      <c r="P142" s="804"/>
      <c r="Q142" s="804"/>
      <c r="R142" s="804"/>
      <c r="S142" s="804"/>
      <c r="T142" s="804"/>
      <c r="U142" s="804"/>
      <c r="V142" s="804"/>
      <c r="W142" s="804"/>
      <c r="X142" s="804"/>
      <c r="Y142" s="804"/>
      <c r="Z142" s="804"/>
      <c r="AA142" s="804"/>
      <c r="AB142" s="804"/>
      <c r="AC142" s="804"/>
      <c r="AD142" s="804"/>
      <c r="AE142" s="804"/>
      <c r="AF142" s="804"/>
      <c r="AG142" s="804"/>
      <c r="AH142" s="804"/>
      <c r="AI142" s="804"/>
      <c r="AJ142" s="804"/>
      <c r="AK142" s="804"/>
      <c r="AL142" s="804"/>
      <c r="AM142" s="804"/>
      <c r="AN142" s="804"/>
      <c r="AO142" s="804"/>
      <c r="AP142" s="804"/>
      <c r="AQ142" s="804"/>
      <c r="AR142" s="804"/>
      <c r="AS142" s="804"/>
      <c r="AT142" s="804"/>
      <c r="AU142" s="804"/>
      <c r="AV142" s="804"/>
      <c r="AW142" s="804"/>
      <c r="AX142" s="804"/>
      <c r="AY142" s="804"/>
      <c r="AZ142" s="804"/>
      <c r="BA142" s="804"/>
      <c r="BB142" s="804"/>
      <c r="BC142" s="804"/>
      <c r="BD142" s="804"/>
      <c r="BE142" s="804"/>
      <c r="BF142" s="804"/>
      <c r="BG142" s="804"/>
      <c r="BH142" s="804"/>
      <c r="BI142" s="804"/>
      <c r="BJ142" s="804"/>
      <c r="BK142" s="804"/>
      <c r="BL142" s="804"/>
      <c r="BM142" s="804"/>
      <c r="BN142" s="804"/>
      <c r="BO142" s="804"/>
      <c r="BP142" s="804"/>
      <c r="BQ142" s="804"/>
      <c r="BR142" s="804"/>
      <c r="BS142" s="804"/>
      <c r="BT142" s="804"/>
    </row>
    <row r="143" spans="1:72" s="78" customFormat="1" ht="12.75" x14ac:dyDescent="0.2">
      <c r="A143" s="203"/>
      <c r="B143" s="17" t="s">
        <v>1466</v>
      </c>
      <c r="C143" s="79"/>
      <c r="D143" s="79"/>
      <c r="E143" s="79"/>
      <c r="F143" s="117"/>
      <c r="G143" s="117"/>
      <c r="H143" s="76"/>
      <c r="I143" s="76"/>
      <c r="J143" s="76"/>
      <c r="K143" s="76"/>
      <c r="L143" s="76"/>
      <c r="M143" s="146"/>
      <c r="N143" s="143"/>
      <c r="O143" s="76"/>
      <c r="P143" s="804"/>
      <c r="Q143" s="804"/>
      <c r="R143" s="804"/>
      <c r="S143" s="804"/>
      <c r="T143" s="804"/>
      <c r="U143" s="804"/>
      <c r="V143" s="804"/>
      <c r="W143" s="804"/>
      <c r="X143" s="804"/>
      <c r="Y143" s="804"/>
      <c r="Z143" s="804"/>
      <c r="AA143" s="804"/>
      <c r="AB143" s="804"/>
      <c r="AC143" s="804"/>
      <c r="AD143" s="804"/>
      <c r="AE143" s="804"/>
      <c r="AF143" s="804"/>
      <c r="AG143" s="804"/>
      <c r="AH143" s="804"/>
      <c r="AI143" s="804"/>
      <c r="AJ143" s="804"/>
      <c r="AK143" s="804"/>
      <c r="AL143" s="804"/>
      <c r="AM143" s="804"/>
      <c r="AN143" s="804"/>
      <c r="AO143" s="804"/>
      <c r="AP143" s="804"/>
      <c r="AQ143" s="804"/>
      <c r="AR143" s="804"/>
      <c r="AS143" s="804"/>
      <c r="AT143" s="804"/>
      <c r="AU143" s="804"/>
      <c r="AV143" s="804"/>
      <c r="AW143" s="804"/>
      <c r="AX143" s="804"/>
      <c r="AY143" s="804"/>
      <c r="AZ143" s="804"/>
      <c r="BA143" s="804"/>
      <c r="BB143" s="804"/>
      <c r="BC143" s="804"/>
      <c r="BD143" s="804"/>
      <c r="BE143" s="804"/>
      <c r="BF143" s="804"/>
      <c r="BG143" s="804"/>
      <c r="BH143" s="804"/>
      <c r="BI143" s="804"/>
      <c r="BJ143" s="804"/>
      <c r="BK143" s="804"/>
      <c r="BL143" s="804"/>
      <c r="BM143" s="804"/>
      <c r="BN143" s="804"/>
      <c r="BO143" s="804"/>
      <c r="BP143" s="804"/>
      <c r="BQ143" s="804"/>
      <c r="BR143" s="804"/>
      <c r="BS143" s="804"/>
      <c r="BT143" s="804"/>
    </row>
    <row r="144" spans="1:72" s="78" customFormat="1" ht="12.75" x14ac:dyDescent="0.2">
      <c r="A144" s="76"/>
      <c r="B144" s="121" t="s">
        <v>1467</v>
      </c>
      <c r="C144" s="79"/>
      <c r="D144" s="79"/>
      <c r="E144" s="79"/>
      <c r="F144" s="117"/>
      <c r="G144" s="117"/>
      <c r="H144" s="76"/>
      <c r="I144" s="76"/>
      <c r="J144" s="76"/>
      <c r="K144" s="76"/>
      <c r="L144" s="76"/>
      <c r="M144" s="146"/>
      <c r="N144" s="143"/>
      <c r="O144" s="76"/>
      <c r="P144" s="804"/>
      <c r="Q144" s="804"/>
      <c r="R144" s="804"/>
      <c r="S144" s="804"/>
      <c r="T144" s="804"/>
      <c r="U144" s="804"/>
      <c r="V144" s="804"/>
      <c r="W144" s="804"/>
      <c r="X144" s="804"/>
      <c r="Y144" s="804"/>
      <c r="Z144" s="804"/>
      <c r="AA144" s="804"/>
      <c r="AB144" s="804"/>
      <c r="AC144" s="804"/>
      <c r="AD144" s="804"/>
      <c r="AE144" s="804"/>
      <c r="AF144" s="804"/>
      <c r="AG144" s="804"/>
      <c r="AH144" s="804"/>
      <c r="AI144" s="804"/>
      <c r="AJ144" s="804"/>
      <c r="AK144" s="804"/>
      <c r="AL144" s="804"/>
      <c r="AM144" s="804"/>
      <c r="AN144" s="804"/>
      <c r="AO144" s="804"/>
      <c r="AP144" s="804"/>
      <c r="AQ144" s="804"/>
      <c r="AR144" s="804"/>
      <c r="AS144" s="804"/>
      <c r="AT144" s="804"/>
      <c r="AU144" s="804"/>
      <c r="AV144" s="804"/>
      <c r="AW144" s="804"/>
      <c r="AX144" s="804"/>
      <c r="AY144" s="804"/>
      <c r="AZ144" s="804"/>
      <c r="BA144" s="804"/>
      <c r="BB144" s="804"/>
      <c r="BC144" s="804"/>
      <c r="BD144" s="804"/>
      <c r="BE144" s="804"/>
      <c r="BF144" s="804"/>
      <c r="BG144" s="804"/>
      <c r="BH144" s="804"/>
      <c r="BI144" s="804"/>
      <c r="BJ144" s="804"/>
      <c r="BK144" s="804"/>
      <c r="BL144" s="804"/>
      <c r="BM144" s="804"/>
      <c r="BN144" s="804"/>
      <c r="BO144" s="804"/>
      <c r="BP144" s="804"/>
      <c r="BQ144" s="804"/>
      <c r="BR144" s="804"/>
      <c r="BS144" s="804"/>
      <c r="BT144" s="804"/>
    </row>
    <row r="145" spans="1:72" s="78" customFormat="1" ht="12.75" x14ac:dyDescent="0.2">
      <c r="A145" s="76"/>
      <c r="B145" s="31" t="s">
        <v>1437</v>
      </c>
      <c r="C145" s="433" t="s">
        <v>554</v>
      </c>
      <c r="D145" s="433" t="s">
        <v>1386</v>
      </c>
      <c r="E145" s="433" t="s">
        <v>1387</v>
      </c>
      <c r="F145" s="406" t="s">
        <v>416</v>
      </c>
      <c r="G145" s="406" t="s">
        <v>420</v>
      </c>
      <c r="H145" s="76"/>
      <c r="I145" s="76"/>
      <c r="J145" s="76"/>
      <c r="K145" s="76"/>
      <c r="L145" s="76"/>
      <c r="M145" s="146"/>
      <c r="N145" s="143"/>
      <c r="O145" s="76"/>
      <c r="P145" s="804"/>
      <c r="Q145" s="804"/>
      <c r="R145" s="804"/>
      <c r="S145" s="804"/>
      <c r="T145" s="804"/>
      <c r="U145" s="804"/>
      <c r="V145" s="804"/>
      <c r="W145" s="804"/>
      <c r="X145" s="804"/>
      <c r="Y145" s="804"/>
      <c r="Z145" s="804"/>
      <c r="AA145" s="804"/>
      <c r="AB145" s="804"/>
      <c r="AC145" s="804"/>
      <c r="AD145" s="804"/>
      <c r="AE145" s="804"/>
      <c r="AF145" s="804"/>
      <c r="AG145" s="804"/>
      <c r="AH145" s="804"/>
      <c r="AI145" s="804"/>
      <c r="AJ145" s="804"/>
      <c r="AK145" s="804"/>
      <c r="AL145" s="804"/>
      <c r="AM145" s="804"/>
      <c r="AN145" s="804"/>
      <c r="AO145" s="804"/>
      <c r="AP145" s="804"/>
      <c r="AQ145" s="804"/>
      <c r="AR145" s="804"/>
      <c r="AS145" s="804"/>
      <c r="AT145" s="804"/>
      <c r="AU145" s="804"/>
      <c r="AV145" s="804"/>
      <c r="AW145" s="804"/>
      <c r="AX145" s="804"/>
      <c r="AY145" s="804"/>
      <c r="AZ145" s="804"/>
      <c r="BA145" s="804"/>
      <c r="BB145" s="804"/>
      <c r="BC145" s="804"/>
      <c r="BD145" s="804"/>
      <c r="BE145" s="804"/>
      <c r="BF145" s="804"/>
      <c r="BG145" s="804"/>
      <c r="BH145" s="804"/>
      <c r="BI145" s="804"/>
      <c r="BJ145" s="804"/>
      <c r="BK145" s="804"/>
      <c r="BL145" s="804"/>
      <c r="BM145" s="804"/>
      <c r="BN145" s="804"/>
      <c r="BO145" s="804"/>
      <c r="BP145" s="804"/>
      <c r="BQ145" s="804"/>
      <c r="BR145" s="804"/>
      <c r="BS145" s="804"/>
      <c r="BT145" s="804"/>
    </row>
    <row r="146" spans="1:72" s="78" customFormat="1" ht="28.5" customHeight="1" x14ac:dyDescent="0.2">
      <c r="A146" s="76"/>
      <c r="B146" s="70" t="s">
        <v>1468</v>
      </c>
      <c r="C146" s="150"/>
      <c r="D146" s="500"/>
      <c r="E146" s="500"/>
      <c r="F146" s="108">
        <v>2</v>
      </c>
      <c r="G146" s="108">
        <f>N146</f>
        <v>0</v>
      </c>
      <c r="H146" s="76"/>
      <c r="I146" s="76"/>
      <c r="J146" s="76"/>
      <c r="K146" s="76"/>
      <c r="L146" s="76"/>
      <c r="M146" s="146" t="b">
        <v>0</v>
      </c>
      <c r="N146" s="144">
        <f>IF(M146=TRUE,F146,0)</f>
        <v>0</v>
      </c>
      <c r="O146" s="76"/>
      <c r="P146" s="804"/>
      <c r="Q146" s="804"/>
      <c r="R146" s="804"/>
      <c r="S146" s="804"/>
      <c r="T146" s="804"/>
      <c r="U146" s="804"/>
      <c r="V146" s="804"/>
      <c r="W146" s="804"/>
      <c r="X146" s="804"/>
      <c r="Y146" s="804"/>
      <c r="Z146" s="804"/>
      <c r="AA146" s="804"/>
      <c r="AB146" s="804"/>
      <c r="AC146" s="804"/>
      <c r="AD146" s="804"/>
      <c r="AE146" s="804"/>
      <c r="AF146" s="804"/>
      <c r="AG146" s="804"/>
      <c r="AH146" s="804"/>
      <c r="AI146" s="804"/>
      <c r="AJ146" s="804"/>
      <c r="AK146" s="804"/>
      <c r="AL146" s="804"/>
      <c r="AM146" s="804"/>
      <c r="AN146" s="804"/>
      <c r="AO146" s="804"/>
      <c r="AP146" s="804"/>
      <c r="AQ146" s="804"/>
      <c r="AR146" s="804"/>
      <c r="AS146" s="804"/>
      <c r="AT146" s="804"/>
      <c r="AU146" s="804"/>
      <c r="AV146" s="804"/>
      <c r="AW146" s="804"/>
      <c r="AX146" s="804"/>
      <c r="AY146" s="804"/>
      <c r="AZ146" s="804"/>
      <c r="BA146" s="804"/>
      <c r="BB146" s="804"/>
      <c r="BC146" s="804"/>
      <c r="BD146" s="804"/>
      <c r="BE146" s="804"/>
      <c r="BF146" s="804"/>
      <c r="BG146" s="804"/>
      <c r="BH146" s="804"/>
      <c r="BI146" s="804"/>
      <c r="BJ146" s="804"/>
      <c r="BK146" s="804"/>
      <c r="BL146" s="804"/>
      <c r="BM146" s="804"/>
      <c r="BN146" s="804"/>
      <c r="BO146" s="804"/>
      <c r="BP146" s="804"/>
      <c r="BQ146" s="804"/>
      <c r="BR146" s="804"/>
      <c r="BS146" s="804"/>
      <c r="BT146" s="804"/>
    </row>
    <row r="147" spans="1:72" s="78" customFormat="1" ht="28.5" customHeight="1" x14ac:dyDescent="0.2">
      <c r="A147" s="76"/>
      <c r="B147" s="70" t="s">
        <v>1469</v>
      </c>
      <c r="C147" s="150"/>
      <c r="D147" s="500"/>
      <c r="E147" s="500"/>
      <c r="F147" s="108">
        <v>2</v>
      </c>
      <c r="G147" s="108">
        <f t="shared" ref="G147:G157" si="12">N147</f>
        <v>0</v>
      </c>
      <c r="H147" s="76"/>
      <c r="I147" s="76"/>
      <c r="J147" s="76"/>
      <c r="K147" s="76"/>
      <c r="L147" s="76"/>
      <c r="M147" s="146" t="b">
        <v>0</v>
      </c>
      <c r="N147" s="144">
        <f t="shared" ref="N147:N157" si="13">IF(M147=TRUE,F147,0)</f>
        <v>0</v>
      </c>
      <c r="O147" s="76"/>
      <c r="P147" s="804"/>
      <c r="Q147" s="804"/>
      <c r="R147" s="804"/>
      <c r="S147" s="804"/>
      <c r="T147" s="804"/>
      <c r="U147" s="804"/>
      <c r="V147" s="804"/>
      <c r="W147" s="804"/>
      <c r="X147" s="804"/>
      <c r="Y147" s="804"/>
      <c r="Z147" s="804"/>
      <c r="AA147" s="804"/>
      <c r="AB147" s="804"/>
      <c r="AC147" s="804"/>
      <c r="AD147" s="804"/>
      <c r="AE147" s="804"/>
      <c r="AF147" s="804"/>
      <c r="AG147" s="804"/>
      <c r="AH147" s="804"/>
      <c r="AI147" s="804"/>
      <c r="AJ147" s="804"/>
      <c r="AK147" s="804"/>
      <c r="AL147" s="804"/>
      <c r="AM147" s="804"/>
      <c r="AN147" s="804"/>
      <c r="AO147" s="804"/>
      <c r="AP147" s="804"/>
      <c r="AQ147" s="804"/>
      <c r="AR147" s="804"/>
      <c r="AS147" s="804"/>
      <c r="AT147" s="804"/>
      <c r="AU147" s="804"/>
      <c r="AV147" s="804"/>
      <c r="AW147" s="804"/>
      <c r="AX147" s="804"/>
      <c r="AY147" s="804"/>
      <c r="AZ147" s="804"/>
      <c r="BA147" s="804"/>
      <c r="BB147" s="804"/>
      <c r="BC147" s="804"/>
      <c r="BD147" s="804"/>
      <c r="BE147" s="804"/>
      <c r="BF147" s="804"/>
      <c r="BG147" s="804"/>
      <c r="BH147" s="804"/>
      <c r="BI147" s="804"/>
      <c r="BJ147" s="804"/>
      <c r="BK147" s="804"/>
      <c r="BL147" s="804"/>
      <c r="BM147" s="804"/>
      <c r="BN147" s="804"/>
      <c r="BO147" s="804"/>
      <c r="BP147" s="804"/>
      <c r="BQ147" s="804"/>
      <c r="BR147" s="804"/>
      <c r="BS147" s="804"/>
      <c r="BT147" s="804"/>
    </row>
    <row r="148" spans="1:72" s="78" customFormat="1" ht="48.75" customHeight="1" x14ac:dyDescent="0.2">
      <c r="A148" s="76"/>
      <c r="B148" s="70" t="s">
        <v>1785</v>
      </c>
      <c r="C148" s="150"/>
      <c r="D148" s="500"/>
      <c r="E148" s="500"/>
      <c r="F148" s="108">
        <v>4</v>
      </c>
      <c r="G148" s="108">
        <f t="shared" si="12"/>
        <v>0</v>
      </c>
      <c r="H148" s="76"/>
      <c r="I148" s="76"/>
      <c r="J148" s="76"/>
      <c r="K148" s="76"/>
      <c r="L148" s="76"/>
      <c r="M148" s="146" t="b">
        <v>0</v>
      </c>
      <c r="N148" s="144">
        <f t="shared" si="13"/>
        <v>0</v>
      </c>
      <c r="O148" s="76"/>
      <c r="P148" s="804"/>
      <c r="Q148" s="804"/>
      <c r="R148" s="804"/>
      <c r="S148" s="804"/>
      <c r="T148" s="804"/>
      <c r="U148" s="804"/>
      <c r="V148" s="804"/>
      <c r="W148" s="804"/>
      <c r="X148" s="804"/>
      <c r="Y148" s="804"/>
      <c r="Z148" s="804"/>
      <c r="AA148" s="804"/>
      <c r="AB148" s="804"/>
      <c r="AC148" s="804"/>
      <c r="AD148" s="804"/>
      <c r="AE148" s="804"/>
      <c r="AF148" s="804"/>
      <c r="AG148" s="804"/>
      <c r="AH148" s="804"/>
      <c r="AI148" s="804"/>
      <c r="AJ148" s="804"/>
      <c r="AK148" s="804"/>
      <c r="AL148" s="804"/>
      <c r="AM148" s="804"/>
      <c r="AN148" s="804"/>
      <c r="AO148" s="804"/>
      <c r="AP148" s="804"/>
      <c r="AQ148" s="804"/>
      <c r="AR148" s="804"/>
      <c r="AS148" s="804"/>
      <c r="AT148" s="804"/>
      <c r="AU148" s="804"/>
      <c r="AV148" s="804"/>
      <c r="AW148" s="804"/>
      <c r="AX148" s="804"/>
      <c r="AY148" s="804"/>
      <c r="AZ148" s="804"/>
      <c r="BA148" s="804"/>
      <c r="BB148" s="804"/>
      <c r="BC148" s="804"/>
      <c r="BD148" s="804"/>
      <c r="BE148" s="804"/>
      <c r="BF148" s="804"/>
      <c r="BG148" s="804"/>
      <c r="BH148" s="804"/>
      <c r="BI148" s="804"/>
      <c r="BJ148" s="804"/>
      <c r="BK148" s="804"/>
      <c r="BL148" s="804"/>
      <c r="BM148" s="804"/>
      <c r="BN148" s="804"/>
      <c r="BO148" s="804"/>
      <c r="BP148" s="804"/>
      <c r="BQ148" s="804"/>
      <c r="BR148" s="804"/>
      <c r="BS148" s="804"/>
      <c r="BT148" s="804"/>
    </row>
    <row r="149" spans="1:72" s="78" customFormat="1" ht="28.5" customHeight="1" x14ac:dyDescent="0.2">
      <c r="A149" s="76"/>
      <c r="B149" s="70" t="s">
        <v>1470</v>
      </c>
      <c r="C149" s="150"/>
      <c r="D149" s="500"/>
      <c r="E149" s="500"/>
      <c r="F149" s="108">
        <v>4</v>
      </c>
      <c r="G149" s="108">
        <f t="shared" si="12"/>
        <v>0</v>
      </c>
      <c r="H149" s="76"/>
      <c r="I149" s="76"/>
      <c r="J149" s="76"/>
      <c r="K149" s="76"/>
      <c r="L149" s="76"/>
      <c r="M149" s="146" t="b">
        <v>0</v>
      </c>
      <c r="N149" s="144">
        <f t="shared" si="13"/>
        <v>0</v>
      </c>
      <c r="O149" s="76"/>
      <c r="P149" s="804"/>
      <c r="Q149" s="804"/>
      <c r="R149" s="804"/>
      <c r="S149" s="804"/>
      <c r="T149" s="804"/>
      <c r="U149" s="804"/>
      <c r="V149" s="804"/>
      <c r="W149" s="804"/>
      <c r="X149" s="804"/>
      <c r="Y149" s="804"/>
      <c r="Z149" s="804"/>
      <c r="AA149" s="804"/>
      <c r="AB149" s="804"/>
      <c r="AC149" s="804"/>
      <c r="AD149" s="804"/>
      <c r="AE149" s="804"/>
      <c r="AF149" s="804"/>
      <c r="AG149" s="804"/>
      <c r="AH149" s="804"/>
      <c r="AI149" s="804"/>
      <c r="AJ149" s="804"/>
      <c r="AK149" s="804"/>
      <c r="AL149" s="804"/>
      <c r="AM149" s="804"/>
      <c r="AN149" s="804"/>
      <c r="AO149" s="804"/>
      <c r="AP149" s="804"/>
      <c r="AQ149" s="804"/>
      <c r="AR149" s="804"/>
      <c r="AS149" s="804"/>
      <c r="AT149" s="804"/>
      <c r="AU149" s="804"/>
      <c r="AV149" s="804"/>
      <c r="AW149" s="804"/>
      <c r="AX149" s="804"/>
      <c r="AY149" s="804"/>
      <c r="AZ149" s="804"/>
      <c r="BA149" s="804"/>
      <c r="BB149" s="804"/>
      <c r="BC149" s="804"/>
      <c r="BD149" s="804"/>
      <c r="BE149" s="804"/>
      <c r="BF149" s="804"/>
      <c r="BG149" s="804"/>
      <c r="BH149" s="804"/>
      <c r="BI149" s="804"/>
      <c r="BJ149" s="804"/>
      <c r="BK149" s="804"/>
      <c r="BL149" s="804"/>
      <c r="BM149" s="804"/>
      <c r="BN149" s="804"/>
      <c r="BO149" s="804"/>
      <c r="BP149" s="804"/>
      <c r="BQ149" s="804"/>
      <c r="BR149" s="804"/>
      <c r="BS149" s="804"/>
      <c r="BT149" s="804"/>
    </row>
    <row r="150" spans="1:72" s="78" customFormat="1" ht="28.5" customHeight="1" x14ac:dyDescent="0.2">
      <c r="A150" s="76"/>
      <c r="B150" s="70" t="s">
        <v>1471</v>
      </c>
      <c r="C150" s="150"/>
      <c r="D150" s="500"/>
      <c r="E150" s="500"/>
      <c r="F150" s="108">
        <v>4</v>
      </c>
      <c r="G150" s="108">
        <f t="shared" si="12"/>
        <v>0</v>
      </c>
      <c r="H150" s="76"/>
      <c r="I150" s="76"/>
      <c r="J150" s="76"/>
      <c r="K150" s="76"/>
      <c r="L150" s="76"/>
      <c r="M150" s="146" t="b">
        <v>0</v>
      </c>
      <c r="N150" s="144">
        <f t="shared" si="13"/>
        <v>0</v>
      </c>
      <c r="O150" s="76"/>
      <c r="P150" s="804"/>
      <c r="Q150" s="804"/>
      <c r="R150" s="804"/>
      <c r="S150" s="804"/>
      <c r="T150" s="804"/>
      <c r="U150" s="804"/>
      <c r="V150" s="804"/>
      <c r="W150" s="804"/>
      <c r="X150" s="804"/>
      <c r="Y150" s="804"/>
      <c r="Z150" s="804"/>
      <c r="AA150" s="804"/>
      <c r="AB150" s="804"/>
      <c r="AC150" s="804"/>
      <c r="AD150" s="804"/>
      <c r="AE150" s="804"/>
      <c r="AF150" s="804"/>
      <c r="AG150" s="804"/>
      <c r="AH150" s="804"/>
      <c r="AI150" s="804"/>
      <c r="AJ150" s="804"/>
      <c r="AK150" s="804"/>
      <c r="AL150" s="804"/>
      <c r="AM150" s="804"/>
      <c r="AN150" s="804"/>
      <c r="AO150" s="804"/>
      <c r="AP150" s="804"/>
      <c r="AQ150" s="804"/>
      <c r="AR150" s="804"/>
      <c r="AS150" s="804"/>
      <c r="AT150" s="804"/>
      <c r="AU150" s="804"/>
      <c r="AV150" s="804"/>
      <c r="AW150" s="804"/>
      <c r="AX150" s="804"/>
      <c r="AY150" s="804"/>
      <c r="AZ150" s="804"/>
      <c r="BA150" s="804"/>
      <c r="BB150" s="804"/>
      <c r="BC150" s="804"/>
      <c r="BD150" s="804"/>
      <c r="BE150" s="804"/>
      <c r="BF150" s="804"/>
      <c r="BG150" s="804"/>
      <c r="BH150" s="804"/>
      <c r="BI150" s="804"/>
      <c r="BJ150" s="804"/>
      <c r="BK150" s="804"/>
      <c r="BL150" s="804"/>
      <c r="BM150" s="804"/>
      <c r="BN150" s="804"/>
      <c r="BO150" s="804"/>
      <c r="BP150" s="804"/>
      <c r="BQ150" s="804"/>
      <c r="BR150" s="804"/>
      <c r="BS150" s="804"/>
      <c r="BT150" s="804"/>
    </row>
    <row r="151" spans="1:72" s="78" customFormat="1" ht="28.5" customHeight="1" x14ac:dyDescent="0.2">
      <c r="A151" s="76"/>
      <c r="B151" s="70" t="s">
        <v>1472</v>
      </c>
      <c r="C151" s="150"/>
      <c r="D151" s="500"/>
      <c r="E151" s="500"/>
      <c r="F151" s="108">
        <v>4</v>
      </c>
      <c r="G151" s="108">
        <f t="shared" si="12"/>
        <v>0</v>
      </c>
      <c r="H151" s="76"/>
      <c r="I151" s="76"/>
      <c r="J151" s="76"/>
      <c r="K151" s="76"/>
      <c r="L151" s="76"/>
      <c r="M151" s="146" t="b">
        <v>0</v>
      </c>
      <c r="N151" s="144">
        <f t="shared" si="13"/>
        <v>0</v>
      </c>
      <c r="O151" s="76"/>
      <c r="P151" s="804"/>
      <c r="Q151" s="804"/>
      <c r="R151" s="804"/>
      <c r="S151" s="804"/>
      <c r="T151" s="804"/>
      <c r="U151" s="804"/>
      <c r="V151" s="804"/>
      <c r="W151" s="804"/>
      <c r="X151" s="804"/>
      <c r="Y151" s="804"/>
      <c r="Z151" s="804"/>
      <c r="AA151" s="804"/>
      <c r="AB151" s="804"/>
      <c r="AC151" s="804"/>
      <c r="AD151" s="804"/>
      <c r="AE151" s="804"/>
      <c r="AF151" s="804"/>
      <c r="AG151" s="804"/>
      <c r="AH151" s="804"/>
      <c r="AI151" s="804"/>
      <c r="AJ151" s="804"/>
      <c r="AK151" s="804"/>
      <c r="AL151" s="804"/>
      <c r="AM151" s="804"/>
      <c r="AN151" s="804"/>
      <c r="AO151" s="804"/>
      <c r="AP151" s="804"/>
      <c r="AQ151" s="804"/>
      <c r="AR151" s="804"/>
      <c r="AS151" s="804"/>
      <c r="AT151" s="804"/>
      <c r="AU151" s="804"/>
      <c r="AV151" s="804"/>
      <c r="AW151" s="804"/>
      <c r="AX151" s="804"/>
      <c r="AY151" s="804"/>
      <c r="AZ151" s="804"/>
      <c r="BA151" s="804"/>
      <c r="BB151" s="804"/>
      <c r="BC151" s="804"/>
      <c r="BD151" s="804"/>
      <c r="BE151" s="804"/>
      <c r="BF151" s="804"/>
      <c r="BG151" s="804"/>
      <c r="BH151" s="804"/>
      <c r="BI151" s="804"/>
      <c r="BJ151" s="804"/>
      <c r="BK151" s="804"/>
      <c r="BL151" s="804"/>
      <c r="BM151" s="804"/>
      <c r="BN151" s="804"/>
      <c r="BO151" s="804"/>
      <c r="BP151" s="804"/>
      <c r="BQ151" s="804"/>
      <c r="BR151" s="804"/>
      <c r="BS151" s="804"/>
      <c r="BT151" s="804"/>
    </row>
    <row r="152" spans="1:72" s="78" customFormat="1" ht="28.5" customHeight="1" x14ac:dyDescent="0.2">
      <c r="A152" s="76"/>
      <c r="B152" s="70" t="s">
        <v>1473</v>
      </c>
      <c r="C152" s="150"/>
      <c r="D152" s="500"/>
      <c r="E152" s="500"/>
      <c r="F152" s="108">
        <v>4</v>
      </c>
      <c r="G152" s="108">
        <f t="shared" si="12"/>
        <v>0</v>
      </c>
      <c r="H152" s="76"/>
      <c r="I152" s="76"/>
      <c r="J152" s="76"/>
      <c r="K152" s="76"/>
      <c r="L152" s="76"/>
      <c r="M152" s="146" t="b">
        <v>0</v>
      </c>
      <c r="N152" s="144">
        <f t="shared" si="13"/>
        <v>0</v>
      </c>
      <c r="O152" s="76"/>
      <c r="P152" s="804"/>
      <c r="Q152" s="804"/>
      <c r="R152" s="804"/>
      <c r="S152" s="804"/>
      <c r="T152" s="804"/>
      <c r="U152" s="804"/>
      <c r="V152" s="804"/>
      <c r="W152" s="804"/>
      <c r="X152" s="804"/>
      <c r="Y152" s="804"/>
      <c r="Z152" s="804"/>
      <c r="AA152" s="804"/>
      <c r="AB152" s="804"/>
      <c r="AC152" s="804"/>
      <c r="AD152" s="804"/>
      <c r="AE152" s="804"/>
      <c r="AF152" s="804"/>
      <c r="AG152" s="804"/>
      <c r="AH152" s="804"/>
      <c r="AI152" s="804"/>
      <c r="AJ152" s="804"/>
      <c r="AK152" s="804"/>
      <c r="AL152" s="804"/>
      <c r="AM152" s="804"/>
      <c r="AN152" s="804"/>
      <c r="AO152" s="804"/>
      <c r="AP152" s="804"/>
      <c r="AQ152" s="804"/>
      <c r="AR152" s="804"/>
      <c r="AS152" s="804"/>
      <c r="AT152" s="804"/>
      <c r="AU152" s="804"/>
      <c r="AV152" s="804"/>
      <c r="AW152" s="804"/>
      <c r="AX152" s="804"/>
      <c r="AY152" s="804"/>
      <c r="AZ152" s="804"/>
      <c r="BA152" s="804"/>
      <c r="BB152" s="804"/>
      <c r="BC152" s="804"/>
      <c r="BD152" s="804"/>
      <c r="BE152" s="804"/>
      <c r="BF152" s="804"/>
      <c r="BG152" s="804"/>
      <c r="BH152" s="804"/>
      <c r="BI152" s="804"/>
      <c r="BJ152" s="804"/>
      <c r="BK152" s="804"/>
      <c r="BL152" s="804"/>
      <c r="BM152" s="804"/>
      <c r="BN152" s="804"/>
      <c r="BO152" s="804"/>
      <c r="BP152" s="804"/>
      <c r="BQ152" s="804"/>
      <c r="BR152" s="804"/>
      <c r="BS152" s="804"/>
      <c r="BT152" s="804"/>
    </row>
    <row r="153" spans="1:72" s="78" customFormat="1" ht="28.5" customHeight="1" x14ac:dyDescent="0.2">
      <c r="A153" s="76"/>
      <c r="B153" s="70" t="s">
        <v>1474</v>
      </c>
      <c r="C153" s="150"/>
      <c r="D153" s="500"/>
      <c r="E153" s="500"/>
      <c r="F153" s="108">
        <v>4</v>
      </c>
      <c r="G153" s="108">
        <f t="shared" si="12"/>
        <v>0</v>
      </c>
      <c r="H153" s="76"/>
      <c r="I153" s="76"/>
      <c r="J153" s="76"/>
      <c r="K153" s="76"/>
      <c r="L153" s="76"/>
      <c r="M153" s="146" t="b">
        <v>0</v>
      </c>
      <c r="N153" s="144">
        <f t="shared" si="13"/>
        <v>0</v>
      </c>
      <c r="O153" s="76"/>
      <c r="P153" s="804"/>
      <c r="Q153" s="804"/>
      <c r="R153" s="804"/>
      <c r="S153" s="804"/>
      <c r="T153" s="804"/>
      <c r="U153" s="804"/>
      <c r="V153" s="804"/>
      <c r="W153" s="804"/>
      <c r="X153" s="804"/>
      <c r="Y153" s="804"/>
      <c r="Z153" s="804"/>
      <c r="AA153" s="804"/>
      <c r="AB153" s="804"/>
      <c r="AC153" s="804"/>
      <c r="AD153" s="804"/>
      <c r="AE153" s="804"/>
      <c r="AF153" s="804"/>
      <c r="AG153" s="804"/>
      <c r="AH153" s="804"/>
      <c r="AI153" s="804"/>
      <c r="AJ153" s="804"/>
      <c r="AK153" s="804"/>
      <c r="AL153" s="804"/>
      <c r="AM153" s="804"/>
      <c r="AN153" s="804"/>
      <c r="AO153" s="804"/>
      <c r="AP153" s="804"/>
      <c r="AQ153" s="804"/>
      <c r="AR153" s="804"/>
      <c r="AS153" s="804"/>
      <c r="AT153" s="804"/>
      <c r="AU153" s="804"/>
      <c r="AV153" s="804"/>
      <c r="AW153" s="804"/>
      <c r="AX153" s="804"/>
      <c r="AY153" s="804"/>
      <c r="AZ153" s="804"/>
      <c r="BA153" s="804"/>
      <c r="BB153" s="804"/>
      <c r="BC153" s="804"/>
      <c r="BD153" s="804"/>
      <c r="BE153" s="804"/>
      <c r="BF153" s="804"/>
      <c r="BG153" s="804"/>
      <c r="BH153" s="804"/>
      <c r="BI153" s="804"/>
      <c r="BJ153" s="804"/>
      <c r="BK153" s="804"/>
      <c r="BL153" s="804"/>
      <c r="BM153" s="804"/>
      <c r="BN153" s="804"/>
      <c r="BO153" s="804"/>
      <c r="BP153" s="804"/>
      <c r="BQ153" s="804"/>
      <c r="BR153" s="804"/>
      <c r="BS153" s="804"/>
      <c r="BT153" s="804"/>
    </row>
    <row r="154" spans="1:72" s="78" customFormat="1" ht="28.5" customHeight="1" x14ac:dyDescent="0.2">
      <c r="A154" s="76"/>
      <c r="B154" s="70" t="s">
        <v>1475</v>
      </c>
      <c r="C154" s="150"/>
      <c r="D154" s="500"/>
      <c r="E154" s="500"/>
      <c r="F154" s="108">
        <v>2</v>
      </c>
      <c r="G154" s="108">
        <f t="shared" si="12"/>
        <v>0</v>
      </c>
      <c r="H154" s="76"/>
      <c r="I154" s="76"/>
      <c r="J154" s="76"/>
      <c r="K154" s="76"/>
      <c r="L154" s="76"/>
      <c r="M154" s="146" t="b">
        <v>0</v>
      </c>
      <c r="N154" s="144">
        <f t="shared" si="13"/>
        <v>0</v>
      </c>
      <c r="O154" s="76"/>
      <c r="P154" s="804"/>
      <c r="Q154" s="804"/>
      <c r="R154" s="804"/>
      <c r="S154" s="804"/>
      <c r="T154" s="804"/>
      <c r="U154" s="804"/>
      <c r="V154" s="804"/>
      <c r="W154" s="804"/>
      <c r="X154" s="804"/>
      <c r="Y154" s="804"/>
      <c r="Z154" s="804"/>
      <c r="AA154" s="804"/>
      <c r="AB154" s="804"/>
      <c r="AC154" s="804"/>
      <c r="AD154" s="804"/>
      <c r="AE154" s="804"/>
      <c r="AF154" s="804"/>
      <c r="AG154" s="804"/>
      <c r="AH154" s="804"/>
      <c r="AI154" s="804"/>
      <c r="AJ154" s="804"/>
      <c r="AK154" s="804"/>
      <c r="AL154" s="804"/>
      <c r="AM154" s="804"/>
      <c r="AN154" s="804"/>
      <c r="AO154" s="804"/>
      <c r="AP154" s="804"/>
      <c r="AQ154" s="804"/>
      <c r="AR154" s="804"/>
      <c r="AS154" s="804"/>
      <c r="AT154" s="804"/>
      <c r="AU154" s="804"/>
      <c r="AV154" s="804"/>
      <c r="AW154" s="804"/>
      <c r="AX154" s="804"/>
      <c r="AY154" s="804"/>
      <c r="AZ154" s="804"/>
      <c r="BA154" s="804"/>
      <c r="BB154" s="804"/>
      <c r="BC154" s="804"/>
      <c r="BD154" s="804"/>
      <c r="BE154" s="804"/>
      <c r="BF154" s="804"/>
      <c r="BG154" s="804"/>
      <c r="BH154" s="804"/>
      <c r="BI154" s="804"/>
      <c r="BJ154" s="804"/>
      <c r="BK154" s="804"/>
      <c r="BL154" s="804"/>
      <c r="BM154" s="804"/>
      <c r="BN154" s="804"/>
      <c r="BO154" s="804"/>
      <c r="BP154" s="804"/>
      <c r="BQ154" s="804"/>
      <c r="BR154" s="804"/>
      <c r="BS154" s="804"/>
      <c r="BT154" s="804"/>
    </row>
    <row r="155" spans="1:72" s="78" customFormat="1" ht="28.5" customHeight="1" x14ac:dyDescent="0.2">
      <c r="A155" s="76"/>
      <c r="B155" s="70" t="s">
        <v>1476</v>
      </c>
      <c r="C155" s="150"/>
      <c r="D155" s="500"/>
      <c r="E155" s="500"/>
      <c r="F155" s="108">
        <v>4</v>
      </c>
      <c r="G155" s="108">
        <f t="shared" si="12"/>
        <v>0</v>
      </c>
      <c r="H155" s="76"/>
      <c r="I155" s="76"/>
      <c r="J155" s="76"/>
      <c r="K155" s="76"/>
      <c r="L155" s="76"/>
      <c r="M155" s="146" t="b">
        <v>0</v>
      </c>
      <c r="N155" s="144">
        <f t="shared" si="13"/>
        <v>0</v>
      </c>
      <c r="O155" s="76"/>
      <c r="P155" s="804"/>
      <c r="Q155" s="804"/>
      <c r="R155" s="804"/>
      <c r="S155" s="804"/>
      <c r="T155" s="804"/>
      <c r="U155" s="804"/>
      <c r="V155" s="804"/>
      <c r="W155" s="804"/>
      <c r="X155" s="804"/>
      <c r="Y155" s="804"/>
      <c r="Z155" s="804"/>
      <c r="AA155" s="804"/>
      <c r="AB155" s="804"/>
      <c r="AC155" s="804"/>
      <c r="AD155" s="804"/>
      <c r="AE155" s="804"/>
      <c r="AF155" s="804"/>
      <c r="AG155" s="804"/>
      <c r="AH155" s="804"/>
      <c r="AI155" s="804"/>
      <c r="AJ155" s="804"/>
      <c r="AK155" s="804"/>
      <c r="AL155" s="804"/>
      <c r="AM155" s="804"/>
      <c r="AN155" s="804"/>
      <c r="AO155" s="804"/>
      <c r="AP155" s="804"/>
      <c r="AQ155" s="804"/>
      <c r="AR155" s="804"/>
      <c r="AS155" s="804"/>
      <c r="AT155" s="804"/>
      <c r="AU155" s="804"/>
      <c r="AV155" s="804"/>
      <c r="AW155" s="804"/>
      <c r="AX155" s="804"/>
      <c r="AY155" s="804"/>
      <c r="AZ155" s="804"/>
      <c r="BA155" s="804"/>
      <c r="BB155" s="804"/>
      <c r="BC155" s="804"/>
      <c r="BD155" s="804"/>
      <c r="BE155" s="804"/>
      <c r="BF155" s="804"/>
      <c r="BG155" s="804"/>
      <c r="BH155" s="804"/>
      <c r="BI155" s="804"/>
      <c r="BJ155" s="804"/>
      <c r="BK155" s="804"/>
      <c r="BL155" s="804"/>
      <c r="BM155" s="804"/>
      <c r="BN155" s="804"/>
      <c r="BO155" s="804"/>
      <c r="BP155" s="804"/>
      <c r="BQ155" s="804"/>
      <c r="BR155" s="804"/>
      <c r="BS155" s="804"/>
      <c r="BT155" s="804"/>
    </row>
    <row r="156" spans="1:72" s="78" customFormat="1" ht="28.5" customHeight="1" x14ac:dyDescent="0.2">
      <c r="A156" s="76"/>
      <c r="B156" s="70" t="s">
        <v>1477</v>
      </c>
      <c r="C156" s="150"/>
      <c r="D156" s="500"/>
      <c r="E156" s="500"/>
      <c r="F156" s="108">
        <v>2</v>
      </c>
      <c r="G156" s="108">
        <f t="shared" si="12"/>
        <v>0</v>
      </c>
      <c r="H156" s="76"/>
      <c r="I156" s="76"/>
      <c r="J156" s="76"/>
      <c r="K156" s="76"/>
      <c r="L156" s="76"/>
      <c r="M156" s="146" t="b">
        <v>0</v>
      </c>
      <c r="N156" s="144">
        <f t="shared" si="13"/>
        <v>0</v>
      </c>
      <c r="O156" s="76"/>
      <c r="P156" s="804"/>
      <c r="Q156" s="804"/>
      <c r="R156" s="804"/>
      <c r="S156" s="804"/>
      <c r="T156" s="804"/>
      <c r="U156" s="804"/>
      <c r="V156" s="804"/>
      <c r="W156" s="804"/>
      <c r="X156" s="804"/>
      <c r="Y156" s="804"/>
      <c r="Z156" s="804"/>
      <c r="AA156" s="804"/>
      <c r="AB156" s="804"/>
      <c r="AC156" s="804"/>
      <c r="AD156" s="804"/>
      <c r="AE156" s="804"/>
      <c r="AF156" s="804"/>
      <c r="AG156" s="804"/>
      <c r="AH156" s="804"/>
      <c r="AI156" s="804"/>
      <c r="AJ156" s="804"/>
      <c r="AK156" s="804"/>
      <c r="AL156" s="804"/>
      <c r="AM156" s="804"/>
      <c r="AN156" s="804"/>
      <c r="AO156" s="804"/>
      <c r="AP156" s="804"/>
      <c r="AQ156" s="804"/>
      <c r="AR156" s="804"/>
      <c r="AS156" s="804"/>
      <c r="AT156" s="804"/>
      <c r="AU156" s="804"/>
      <c r="AV156" s="804"/>
      <c r="AW156" s="804"/>
      <c r="AX156" s="804"/>
      <c r="AY156" s="804"/>
      <c r="AZ156" s="804"/>
      <c r="BA156" s="804"/>
      <c r="BB156" s="804"/>
      <c r="BC156" s="804"/>
      <c r="BD156" s="804"/>
      <c r="BE156" s="804"/>
      <c r="BF156" s="804"/>
      <c r="BG156" s="804"/>
      <c r="BH156" s="804"/>
      <c r="BI156" s="804"/>
      <c r="BJ156" s="804"/>
      <c r="BK156" s="804"/>
      <c r="BL156" s="804"/>
      <c r="BM156" s="804"/>
      <c r="BN156" s="804"/>
      <c r="BO156" s="804"/>
      <c r="BP156" s="804"/>
      <c r="BQ156" s="804"/>
      <c r="BR156" s="804"/>
      <c r="BS156" s="804"/>
      <c r="BT156" s="804"/>
    </row>
    <row r="157" spans="1:72" s="78" customFormat="1" ht="28.5" customHeight="1" x14ac:dyDescent="0.2">
      <c r="A157" s="76"/>
      <c r="B157" s="70" t="s">
        <v>1478</v>
      </c>
      <c r="C157" s="150"/>
      <c r="D157" s="500"/>
      <c r="E157" s="500"/>
      <c r="F157" s="108">
        <v>4</v>
      </c>
      <c r="G157" s="108">
        <f t="shared" si="12"/>
        <v>0</v>
      </c>
      <c r="H157" s="76"/>
      <c r="I157" s="76"/>
      <c r="J157" s="76"/>
      <c r="K157" s="76"/>
      <c r="L157" s="76"/>
      <c r="M157" s="146" t="b">
        <v>0</v>
      </c>
      <c r="N157" s="144">
        <f t="shared" si="13"/>
        <v>0</v>
      </c>
      <c r="O157" s="76"/>
      <c r="P157" s="804"/>
      <c r="Q157" s="804"/>
      <c r="R157" s="804"/>
      <c r="S157" s="804"/>
      <c r="T157" s="804"/>
      <c r="U157" s="804"/>
      <c r="V157" s="804"/>
      <c r="W157" s="804"/>
      <c r="X157" s="804"/>
      <c r="Y157" s="804"/>
      <c r="Z157" s="804"/>
      <c r="AA157" s="804"/>
      <c r="AB157" s="804"/>
      <c r="AC157" s="804"/>
      <c r="AD157" s="804"/>
      <c r="AE157" s="804"/>
      <c r="AF157" s="804"/>
      <c r="AG157" s="804"/>
      <c r="AH157" s="804"/>
      <c r="AI157" s="804"/>
      <c r="AJ157" s="804"/>
      <c r="AK157" s="804"/>
      <c r="AL157" s="804"/>
      <c r="AM157" s="804"/>
      <c r="AN157" s="804"/>
      <c r="AO157" s="804"/>
      <c r="AP157" s="804"/>
      <c r="AQ157" s="804"/>
      <c r="AR157" s="804"/>
      <c r="AS157" s="804"/>
      <c r="AT157" s="804"/>
      <c r="AU157" s="804"/>
      <c r="AV157" s="804"/>
      <c r="AW157" s="804"/>
      <c r="AX157" s="804"/>
      <c r="AY157" s="804"/>
      <c r="AZ157" s="804"/>
      <c r="BA157" s="804"/>
      <c r="BB157" s="804"/>
      <c r="BC157" s="804"/>
      <c r="BD157" s="804"/>
      <c r="BE157" s="804"/>
      <c r="BF157" s="804"/>
      <c r="BG157" s="804"/>
      <c r="BH157" s="804"/>
      <c r="BI157" s="804"/>
      <c r="BJ157" s="804"/>
      <c r="BK157" s="804"/>
      <c r="BL157" s="804"/>
      <c r="BM157" s="804"/>
      <c r="BN157" s="804"/>
      <c r="BO157" s="804"/>
      <c r="BP157" s="804"/>
      <c r="BQ157" s="804"/>
      <c r="BR157" s="804"/>
      <c r="BS157" s="804"/>
      <c r="BT157" s="804"/>
    </row>
    <row r="158" spans="1:72" s="78" customFormat="1" ht="12.75" x14ac:dyDescent="0.2">
      <c r="A158" s="76"/>
      <c r="B158" s="76"/>
      <c r="C158" s="76"/>
      <c r="D158" s="76"/>
      <c r="E158" s="122" t="s">
        <v>35</v>
      </c>
      <c r="F158" s="110">
        <v>40</v>
      </c>
      <c r="G158" s="110">
        <f>SUM(G146:G157)</f>
        <v>0</v>
      </c>
      <c r="H158" s="76"/>
      <c r="I158" s="76"/>
      <c r="J158" s="76"/>
      <c r="K158" s="76"/>
      <c r="L158" s="76"/>
      <c r="M158" s="143"/>
      <c r="N158" s="143"/>
      <c r="O158" s="76"/>
      <c r="P158" s="804"/>
      <c r="Q158" s="804"/>
      <c r="R158" s="804"/>
      <c r="S158" s="804"/>
      <c r="T158" s="804"/>
      <c r="U158" s="804"/>
      <c r="V158" s="804"/>
      <c r="W158" s="804"/>
      <c r="X158" s="804"/>
      <c r="Y158" s="804"/>
      <c r="Z158" s="804"/>
      <c r="AA158" s="804"/>
      <c r="AB158" s="804"/>
      <c r="AC158" s="804"/>
      <c r="AD158" s="804"/>
      <c r="AE158" s="804"/>
      <c r="AF158" s="804"/>
      <c r="AG158" s="804"/>
      <c r="AH158" s="804"/>
      <c r="AI158" s="804"/>
      <c r="AJ158" s="804"/>
      <c r="AK158" s="804"/>
      <c r="AL158" s="804"/>
      <c r="AM158" s="804"/>
      <c r="AN158" s="804"/>
      <c r="AO158" s="804"/>
      <c r="AP158" s="804"/>
      <c r="AQ158" s="804"/>
      <c r="AR158" s="804"/>
      <c r="AS158" s="804"/>
      <c r="AT158" s="804"/>
      <c r="AU158" s="804"/>
      <c r="AV158" s="804"/>
      <c r="AW158" s="804"/>
      <c r="AX158" s="804"/>
      <c r="AY158" s="804"/>
      <c r="AZ158" s="804"/>
      <c r="BA158" s="804"/>
      <c r="BB158" s="804"/>
      <c r="BC158" s="804"/>
      <c r="BD158" s="804"/>
      <c r="BE158" s="804"/>
      <c r="BF158" s="804"/>
      <c r="BG158" s="804"/>
      <c r="BH158" s="804"/>
      <c r="BI158" s="804"/>
      <c r="BJ158" s="804"/>
      <c r="BK158" s="804"/>
      <c r="BL158" s="804"/>
      <c r="BM158" s="804"/>
      <c r="BN158" s="804"/>
      <c r="BO158" s="804"/>
      <c r="BP158" s="804"/>
      <c r="BQ158" s="804"/>
      <c r="BR158" s="804"/>
      <c r="BS158" s="804"/>
      <c r="BT158" s="804"/>
    </row>
    <row r="159" spans="1:72" s="78" customFormat="1" ht="12.75" x14ac:dyDescent="0.2">
      <c r="A159" s="76"/>
      <c r="B159" s="76"/>
      <c r="C159" s="76"/>
      <c r="D159" s="76"/>
      <c r="E159" s="76"/>
      <c r="F159" s="119"/>
      <c r="G159" s="119"/>
      <c r="H159" s="76"/>
      <c r="I159" s="76"/>
      <c r="J159" s="76"/>
      <c r="K159" s="76"/>
      <c r="L159" s="76"/>
      <c r="M159" s="143"/>
      <c r="N159" s="143"/>
      <c r="O159" s="76"/>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804"/>
      <c r="AT159" s="804"/>
      <c r="AU159" s="804"/>
      <c r="AV159" s="804"/>
      <c r="AW159" s="804"/>
      <c r="AX159" s="804"/>
      <c r="AY159" s="804"/>
      <c r="AZ159" s="804"/>
      <c r="BA159" s="804"/>
      <c r="BB159" s="804"/>
      <c r="BC159" s="804"/>
      <c r="BD159" s="804"/>
      <c r="BE159" s="804"/>
      <c r="BF159" s="804"/>
      <c r="BG159" s="804"/>
      <c r="BH159" s="804"/>
      <c r="BI159" s="804"/>
      <c r="BJ159" s="804"/>
      <c r="BK159" s="804"/>
      <c r="BL159" s="804"/>
      <c r="BM159" s="804"/>
      <c r="BN159" s="804"/>
      <c r="BO159" s="804"/>
      <c r="BP159" s="804"/>
      <c r="BQ159" s="804"/>
      <c r="BR159" s="804"/>
      <c r="BS159" s="804"/>
      <c r="BT159" s="804"/>
    </row>
    <row r="160" spans="1:72" s="78" customFormat="1" ht="12.75" x14ac:dyDescent="0.2">
      <c r="A160" s="76"/>
      <c r="B160" s="547" t="s">
        <v>1615</v>
      </c>
      <c r="C160" s="76"/>
      <c r="D160" s="76"/>
      <c r="E160" s="76"/>
      <c r="F160" s="119"/>
      <c r="G160" s="119"/>
      <c r="H160" s="76"/>
      <c r="I160" s="76"/>
      <c r="J160" s="76"/>
      <c r="K160" s="76"/>
      <c r="L160" s="76"/>
      <c r="M160" s="143"/>
      <c r="N160" s="143"/>
      <c r="O160" s="76"/>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804"/>
      <c r="AT160" s="804"/>
      <c r="AU160" s="804"/>
      <c r="AV160" s="804"/>
      <c r="AW160" s="804"/>
      <c r="AX160" s="804"/>
      <c r="AY160" s="804"/>
      <c r="AZ160" s="804"/>
      <c r="BA160" s="804"/>
      <c r="BB160" s="804"/>
      <c r="BC160" s="804"/>
      <c r="BD160" s="804"/>
      <c r="BE160" s="804"/>
      <c r="BF160" s="804"/>
      <c r="BG160" s="804"/>
      <c r="BH160" s="804"/>
      <c r="BI160" s="804"/>
      <c r="BJ160" s="804"/>
      <c r="BK160" s="804"/>
      <c r="BL160" s="804"/>
      <c r="BM160" s="804"/>
      <c r="BN160" s="804"/>
      <c r="BO160" s="804"/>
      <c r="BP160" s="804"/>
      <c r="BQ160" s="804"/>
      <c r="BR160" s="804"/>
      <c r="BS160" s="804"/>
      <c r="BT160" s="804"/>
    </row>
    <row r="161" spans="1:72" s="78" customFormat="1" ht="12.75" x14ac:dyDescent="0.2">
      <c r="A161" s="76"/>
      <c r="B161" s="76"/>
      <c r="C161" s="76"/>
      <c r="D161" s="76"/>
      <c r="E161" s="76"/>
      <c r="F161" s="119"/>
      <c r="G161" s="119"/>
      <c r="H161" s="76"/>
      <c r="I161" s="76"/>
      <c r="J161" s="76"/>
      <c r="K161" s="76"/>
      <c r="L161" s="76"/>
      <c r="M161" s="143"/>
      <c r="N161" s="143"/>
      <c r="O161" s="76"/>
      <c r="P161" s="804"/>
      <c r="Q161" s="804"/>
      <c r="R161" s="804"/>
      <c r="S161" s="804"/>
      <c r="T161" s="804"/>
      <c r="U161" s="804"/>
      <c r="V161" s="804"/>
      <c r="W161" s="804"/>
      <c r="X161" s="804"/>
      <c r="Y161" s="804"/>
      <c r="Z161" s="804"/>
      <c r="AA161" s="804"/>
      <c r="AB161" s="804"/>
      <c r="AC161" s="804"/>
      <c r="AD161" s="804"/>
      <c r="AE161" s="804"/>
      <c r="AF161" s="804"/>
      <c r="AG161" s="804"/>
      <c r="AH161" s="804"/>
      <c r="AI161" s="804"/>
      <c r="AJ161" s="804"/>
      <c r="AK161" s="804"/>
      <c r="AL161" s="804"/>
      <c r="AM161" s="804"/>
      <c r="AN161" s="804"/>
      <c r="AO161" s="804"/>
      <c r="AP161" s="804"/>
      <c r="AQ161" s="804"/>
      <c r="AR161" s="804"/>
      <c r="AS161" s="804"/>
      <c r="AT161" s="804"/>
      <c r="AU161" s="804"/>
      <c r="AV161" s="804"/>
      <c r="AW161" s="804"/>
      <c r="AX161" s="804"/>
      <c r="AY161" s="804"/>
      <c r="AZ161" s="804"/>
      <c r="BA161" s="804"/>
      <c r="BB161" s="804"/>
      <c r="BC161" s="804"/>
      <c r="BD161" s="804"/>
      <c r="BE161" s="804"/>
      <c r="BF161" s="804"/>
      <c r="BG161" s="804"/>
      <c r="BH161" s="804"/>
      <c r="BI161" s="804"/>
      <c r="BJ161" s="804"/>
      <c r="BK161" s="804"/>
      <c r="BL161" s="804"/>
      <c r="BM161" s="804"/>
      <c r="BN161" s="804"/>
      <c r="BO161" s="804"/>
      <c r="BP161" s="804"/>
      <c r="BQ161" s="804"/>
      <c r="BR161" s="804"/>
      <c r="BS161" s="804"/>
      <c r="BT161" s="804"/>
    </row>
    <row r="162" spans="1:72" s="78" customFormat="1" ht="21" x14ac:dyDescent="0.35">
      <c r="A162" s="76"/>
      <c r="B162" s="76"/>
      <c r="C162" s="399" t="s">
        <v>856</v>
      </c>
      <c r="D162" s="76"/>
      <c r="E162" s="76"/>
      <c r="F162" s="119"/>
      <c r="G162" s="119"/>
      <c r="H162" s="76"/>
      <c r="I162" s="76"/>
      <c r="J162" s="76"/>
      <c r="K162" s="76"/>
      <c r="L162" s="76"/>
      <c r="M162" s="143"/>
      <c r="N162" s="143"/>
      <c r="O162" s="76"/>
      <c r="P162" s="804"/>
      <c r="Q162" s="804"/>
      <c r="R162" s="804"/>
      <c r="S162" s="804"/>
      <c r="T162" s="804"/>
      <c r="U162" s="804"/>
      <c r="V162" s="804"/>
      <c r="W162" s="804"/>
      <c r="X162" s="804"/>
      <c r="Y162" s="804"/>
      <c r="Z162" s="804"/>
      <c r="AA162" s="804"/>
      <c r="AB162" s="804"/>
      <c r="AC162" s="804"/>
      <c r="AD162" s="804"/>
      <c r="AE162" s="804"/>
      <c r="AF162" s="804"/>
      <c r="AG162" s="804"/>
      <c r="AH162" s="804"/>
      <c r="AI162" s="804"/>
      <c r="AJ162" s="804"/>
      <c r="AK162" s="804"/>
      <c r="AL162" s="804"/>
      <c r="AM162" s="804"/>
      <c r="AN162" s="804"/>
      <c r="AO162" s="804"/>
      <c r="AP162" s="804"/>
      <c r="AQ162" s="804"/>
      <c r="AR162" s="804"/>
      <c r="AS162" s="804"/>
      <c r="AT162" s="804"/>
      <c r="AU162" s="804"/>
      <c r="AV162" s="804"/>
      <c r="AW162" s="804"/>
      <c r="AX162" s="804"/>
      <c r="AY162" s="804"/>
      <c r="AZ162" s="804"/>
      <c r="BA162" s="804"/>
      <c r="BB162" s="804"/>
      <c r="BC162" s="804"/>
      <c r="BD162" s="804"/>
      <c r="BE162" s="804"/>
      <c r="BF162" s="804"/>
      <c r="BG162" s="804"/>
      <c r="BH162" s="804"/>
      <c r="BI162" s="804"/>
      <c r="BJ162" s="804"/>
      <c r="BK162" s="804"/>
      <c r="BL162" s="804"/>
      <c r="BM162" s="804"/>
      <c r="BN162" s="804"/>
      <c r="BO162" s="804"/>
      <c r="BP162" s="804"/>
      <c r="BQ162" s="804"/>
      <c r="BR162" s="804"/>
      <c r="BS162" s="804"/>
      <c r="BT162" s="804"/>
    </row>
    <row r="163" spans="1:72" s="78" customFormat="1" ht="12.75" x14ac:dyDescent="0.2">
      <c r="A163" s="76"/>
      <c r="B163" s="76"/>
      <c r="C163" s="76"/>
      <c r="D163" s="76"/>
      <c r="E163" s="76"/>
      <c r="F163" s="119"/>
      <c r="G163" s="119"/>
      <c r="H163" s="76"/>
      <c r="I163" s="76"/>
      <c r="J163" s="76"/>
      <c r="K163" s="76"/>
      <c r="L163" s="76"/>
      <c r="M163" s="143"/>
      <c r="N163" s="143"/>
      <c r="O163" s="76"/>
      <c r="P163" s="804"/>
      <c r="Q163" s="804"/>
      <c r="R163" s="804"/>
      <c r="S163" s="804"/>
      <c r="T163" s="804"/>
      <c r="U163" s="804"/>
      <c r="V163" s="804"/>
      <c r="W163" s="804"/>
      <c r="X163" s="804"/>
      <c r="Y163" s="804"/>
      <c r="Z163" s="804"/>
      <c r="AA163" s="804"/>
      <c r="AB163" s="804"/>
      <c r="AC163" s="804"/>
      <c r="AD163" s="804"/>
      <c r="AE163" s="804"/>
      <c r="AF163" s="804"/>
      <c r="AG163" s="804"/>
      <c r="AH163" s="804"/>
      <c r="AI163" s="804"/>
      <c r="AJ163" s="804"/>
      <c r="AK163" s="804"/>
      <c r="AL163" s="804"/>
      <c r="AM163" s="804"/>
      <c r="AN163" s="804"/>
      <c r="AO163" s="804"/>
      <c r="AP163" s="804"/>
      <c r="AQ163" s="804"/>
      <c r="AR163" s="804"/>
      <c r="AS163" s="804"/>
      <c r="AT163" s="804"/>
      <c r="AU163" s="804"/>
      <c r="AV163" s="804"/>
      <c r="AW163" s="804"/>
      <c r="AX163" s="804"/>
      <c r="AY163" s="804"/>
      <c r="AZ163" s="804"/>
      <c r="BA163" s="804"/>
      <c r="BB163" s="804"/>
      <c r="BC163" s="804"/>
      <c r="BD163" s="804"/>
      <c r="BE163" s="804"/>
      <c r="BF163" s="804"/>
      <c r="BG163" s="804"/>
      <c r="BH163" s="804"/>
      <c r="BI163" s="804"/>
      <c r="BJ163" s="804"/>
      <c r="BK163" s="804"/>
      <c r="BL163" s="804"/>
      <c r="BM163" s="804"/>
      <c r="BN163" s="804"/>
      <c r="BO163" s="804"/>
      <c r="BP163" s="804"/>
      <c r="BQ163" s="804"/>
      <c r="BR163" s="804"/>
      <c r="BS163" s="804"/>
      <c r="BT163" s="804"/>
    </row>
    <row r="164" spans="1:72" s="78" customFormat="1" ht="12.75" x14ac:dyDescent="0.2">
      <c r="A164" s="76"/>
      <c r="B164" s="76"/>
      <c r="C164" s="76"/>
      <c r="D164" s="76"/>
      <c r="E164" s="76"/>
      <c r="F164" s="119"/>
      <c r="G164" s="119"/>
      <c r="H164" s="76"/>
      <c r="I164" s="76"/>
      <c r="J164" s="76"/>
      <c r="K164" s="76"/>
      <c r="L164" s="76"/>
      <c r="M164" s="143"/>
      <c r="N164" s="143"/>
      <c r="O164" s="76"/>
      <c r="P164" s="804"/>
      <c r="Q164" s="804"/>
      <c r="R164" s="804"/>
      <c r="S164" s="804"/>
      <c r="T164" s="804"/>
      <c r="U164" s="804"/>
      <c r="V164" s="804"/>
      <c r="W164" s="804"/>
      <c r="X164" s="804"/>
      <c r="Y164" s="804"/>
      <c r="Z164" s="804"/>
      <c r="AA164" s="804"/>
      <c r="AB164" s="804"/>
      <c r="AC164" s="804"/>
      <c r="AD164" s="804"/>
      <c r="AE164" s="804"/>
      <c r="AF164" s="804"/>
      <c r="AG164" s="804"/>
      <c r="AH164" s="804"/>
      <c r="AI164" s="804"/>
      <c r="AJ164" s="804"/>
      <c r="AK164" s="804"/>
      <c r="AL164" s="804"/>
      <c r="AM164" s="804"/>
      <c r="AN164" s="804"/>
      <c r="AO164" s="804"/>
      <c r="AP164" s="804"/>
      <c r="AQ164" s="804"/>
      <c r="AR164" s="804"/>
      <c r="AS164" s="804"/>
      <c r="AT164" s="804"/>
      <c r="AU164" s="804"/>
      <c r="AV164" s="804"/>
      <c r="AW164" s="804"/>
      <c r="AX164" s="804"/>
      <c r="AY164" s="804"/>
      <c r="AZ164" s="804"/>
      <c r="BA164" s="804"/>
      <c r="BB164" s="804"/>
      <c r="BC164" s="804"/>
      <c r="BD164" s="804"/>
      <c r="BE164" s="804"/>
      <c r="BF164" s="804"/>
      <c r="BG164" s="804"/>
      <c r="BH164" s="804"/>
      <c r="BI164" s="804"/>
      <c r="BJ164" s="804"/>
      <c r="BK164" s="804"/>
      <c r="BL164" s="804"/>
      <c r="BM164" s="804"/>
      <c r="BN164" s="804"/>
      <c r="BO164" s="804"/>
      <c r="BP164" s="804"/>
      <c r="BQ164" s="804"/>
      <c r="BR164" s="804"/>
      <c r="BS164" s="804"/>
      <c r="BT164" s="804"/>
    </row>
    <row r="165" spans="1:72" s="78" customFormat="1" ht="12.75" x14ac:dyDescent="0.2">
      <c r="A165" s="76"/>
      <c r="B165" s="76"/>
      <c r="C165" s="76"/>
      <c r="D165" s="76"/>
      <c r="E165" s="76"/>
      <c r="F165" s="119"/>
      <c r="G165" s="119"/>
      <c r="H165" s="76"/>
      <c r="I165" s="76"/>
      <c r="J165" s="76"/>
      <c r="K165" s="76"/>
      <c r="L165" s="76"/>
      <c r="M165" s="143"/>
      <c r="N165" s="143"/>
      <c r="O165" s="76"/>
      <c r="P165" s="804"/>
      <c r="Q165" s="804"/>
      <c r="R165" s="804"/>
      <c r="S165" s="804"/>
      <c r="T165" s="804"/>
      <c r="U165" s="804"/>
      <c r="V165" s="804"/>
      <c r="W165" s="804"/>
      <c r="X165" s="804"/>
      <c r="Y165" s="804"/>
      <c r="Z165" s="804"/>
      <c r="AA165" s="804"/>
      <c r="AB165" s="804"/>
      <c r="AC165" s="804"/>
      <c r="AD165" s="804"/>
      <c r="AE165" s="804"/>
      <c r="AF165" s="804"/>
      <c r="AG165" s="804"/>
      <c r="AH165" s="804"/>
      <c r="AI165" s="804"/>
      <c r="AJ165" s="804"/>
      <c r="AK165" s="804"/>
      <c r="AL165" s="804"/>
      <c r="AM165" s="804"/>
      <c r="AN165" s="804"/>
      <c r="AO165" s="804"/>
      <c r="AP165" s="804"/>
      <c r="AQ165" s="804"/>
      <c r="AR165" s="804"/>
      <c r="AS165" s="804"/>
      <c r="AT165" s="804"/>
      <c r="AU165" s="804"/>
      <c r="AV165" s="804"/>
      <c r="AW165" s="804"/>
      <c r="AX165" s="804"/>
      <c r="AY165" s="804"/>
      <c r="AZ165" s="804"/>
      <c r="BA165" s="804"/>
      <c r="BB165" s="804"/>
      <c r="BC165" s="804"/>
      <c r="BD165" s="804"/>
      <c r="BE165" s="804"/>
      <c r="BF165" s="804"/>
      <c r="BG165" s="804"/>
      <c r="BH165" s="804"/>
      <c r="BI165" s="804"/>
      <c r="BJ165" s="804"/>
      <c r="BK165" s="804"/>
      <c r="BL165" s="804"/>
      <c r="BM165" s="804"/>
      <c r="BN165" s="804"/>
      <c r="BO165" s="804"/>
      <c r="BP165" s="804"/>
      <c r="BQ165" s="804"/>
      <c r="BR165" s="804"/>
      <c r="BS165" s="804"/>
      <c r="BT165" s="804"/>
    </row>
    <row r="166" spans="1:72" s="78" customFormat="1" ht="12.75" x14ac:dyDescent="0.2">
      <c r="A166" s="76"/>
      <c r="B166" s="76"/>
      <c r="C166" s="76"/>
      <c r="D166" s="76"/>
      <c r="E166" s="76"/>
      <c r="F166" s="119"/>
      <c r="G166" s="119"/>
      <c r="H166" s="76"/>
      <c r="I166" s="76"/>
      <c r="J166" s="76"/>
      <c r="K166" s="76"/>
      <c r="L166" s="76"/>
      <c r="M166" s="143"/>
      <c r="N166" s="143"/>
      <c r="O166" s="76"/>
      <c r="P166" s="804"/>
      <c r="Q166" s="804"/>
      <c r="R166" s="804"/>
      <c r="S166" s="804"/>
      <c r="T166" s="804"/>
      <c r="U166" s="804"/>
      <c r="V166" s="804"/>
      <c r="W166" s="804"/>
      <c r="X166" s="804"/>
      <c r="Y166" s="804"/>
      <c r="Z166" s="804"/>
      <c r="AA166" s="804"/>
      <c r="AB166" s="804"/>
      <c r="AC166" s="804"/>
      <c r="AD166" s="804"/>
      <c r="AE166" s="804"/>
      <c r="AF166" s="804"/>
      <c r="AG166" s="804"/>
      <c r="AH166" s="804"/>
      <c r="AI166" s="804"/>
      <c r="AJ166" s="804"/>
      <c r="AK166" s="804"/>
      <c r="AL166" s="804"/>
      <c r="AM166" s="804"/>
      <c r="AN166" s="804"/>
      <c r="AO166" s="804"/>
      <c r="AP166" s="804"/>
      <c r="AQ166" s="804"/>
      <c r="AR166" s="804"/>
      <c r="AS166" s="804"/>
      <c r="AT166" s="804"/>
      <c r="AU166" s="804"/>
      <c r="AV166" s="804"/>
      <c r="AW166" s="804"/>
      <c r="AX166" s="804"/>
      <c r="AY166" s="804"/>
      <c r="AZ166" s="804"/>
      <c r="BA166" s="804"/>
      <c r="BB166" s="804"/>
      <c r="BC166" s="804"/>
      <c r="BD166" s="804"/>
      <c r="BE166" s="804"/>
      <c r="BF166" s="804"/>
      <c r="BG166" s="804"/>
      <c r="BH166" s="804"/>
      <c r="BI166" s="804"/>
      <c r="BJ166" s="804"/>
      <c r="BK166" s="804"/>
      <c r="BL166" s="804"/>
      <c r="BM166" s="804"/>
      <c r="BN166" s="804"/>
      <c r="BO166" s="804"/>
      <c r="BP166" s="804"/>
      <c r="BQ166" s="804"/>
      <c r="BR166" s="804"/>
      <c r="BS166" s="804"/>
      <c r="BT166" s="804"/>
    </row>
    <row r="167" spans="1:72" s="78" customFormat="1" ht="12.75" x14ac:dyDescent="0.2">
      <c r="A167" s="76"/>
      <c r="B167" s="76"/>
      <c r="C167" s="76"/>
      <c r="D167" s="76"/>
      <c r="E167" s="76"/>
      <c r="F167" s="119"/>
      <c r="G167" s="119"/>
      <c r="H167" s="76"/>
      <c r="I167" s="76"/>
      <c r="J167" s="76"/>
      <c r="K167" s="76"/>
      <c r="L167" s="76"/>
      <c r="M167" s="143"/>
      <c r="N167" s="143"/>
      <c r="O167" s="76"/>
      <c r="P167" s="804"/>
      <c r="Q167" s="804"/>
      <c r="R167" s="804"/>
      <c r="S167" s="804"/>
      <c r="T167" s="804"/>
      <c r="U167" s="804"/>
      <c r="V167" s="804"/>
      <c r="W167" s="804"/>
      <c r="X167" s="804"/>
      <c r="Y167" s="804"/>
      <c r="Z167" s="804"/>
      <c r="AA167" s="804"/>
      <c r="AB167" s="804"/>
      <c r="AC167" s="804"/>
      <c r="AD167" s="804"/>
      <c r="AE167" s="804"/>
      <c r="AF167" s="804"/>
      <c r="AG167" s="804"/>
      <c r="AH167" s="804"/>
      <c r="AI167" s="804"/>
      <c r="AJ167" s="804"/>
      <c r="AK167" s="804"/>
      <c r="AL167" s="804"/>
      <c r="AM167" s="804"/>
      <c r="AN167" s="804"/>
      <c r="AO167" s="804"/>
      <c r="AP167" s="804"/>
      <c r="AQ167" s="804"/>
      <c r="AR167" s="804"/>
      <c r="AS167" s="804"/>
      <c r="AT167" s="804"/>
      <c r="AU167" s="804"/>
      <c r="AV167" s="804"/>
      <c r="AW167" s="804"/>
      <c r="AX167" s="804"/>
      <c r="AY167" s="804"/>
      <c r="AZ167" s="804"/>
      <c r="BA167" s="804"/>
      <c r="BB167" s="804"/>
      <c r="BC167" s="804"/>
      <c r="BD167" s="804"/>
      <c r="BE167" s="804"/>
      <c r="BF167" s="804"/>
      <c r="BG167" s="804"/>
      <c r="BH167" s="804"/>
      <c r="BI167" s="804"/>
      <c r="BJ167" s="804"/>
      <c r="BK167" s="804"/>
      <c r="BL167" s="804"/>
      <c r="BM167" s="804"/>
      <c r="BN167" s="804"/>
      <c r="BO167" s="804"/>
      <c r="BP167" s="804"/>
      <c r="BQ167" s="804"/>
      <c r="BR167" s="804"/>
      <c r="BS167" s="804"/>
      <c r="BT167" s="804"/>
    </row>
    <row r="168" spans="1:72" s="78" customFormat="1" ht="12.75" x14ac:dyDescent="0.2">
      <c r="A168" s="76"/>
      <c r="B168" s="76"/>
      <c r="C168" s="76"/>
      <c r="D168" s="76"/>
      <c r="E168" s="76"/>
      <c r="F168" s="119"/>
      <c r="G168" s="119"/>
      <c r="H168" s="76"/>
      <c r="I168" s="76"/>
      <c r="J168" s="76"/>
      <c r="K168" s="76"/>
      <c r="L168" s="76"/>
      <c r="M168" s="143"/>
      <c r="N168" s="143"/>
      <c r="O168" s="76"/>
      <c r="P168" s="804"/>
      <c r="Q168" s="804"/>
      <c r="R168" s="804"/>
      <c r="S168" s="804"/>
      <c r="T168" s="804"/>
      <c r="U168" s="804"/>
      <c r="V168" s="804"/>
      <c r="W168" s="804"/>
      <c r="X168" s="804"/>
      <c r="Y168" s="804"/>
      <c r="Z168" s="804"/>
      <c r="AA168" s="804"/>
      <c r="AB168" s="804"/>
      <c r="AC168" s="804"/>
      <c r="AD168" s="804"/>
      <c r="AE168" s="804"/>
      <c r="AF168" s="804"/>
      <c r="AG168" s="804"/>
      <c r="AH168" s="804"/>
      <c r="AI168" s="804"/>
      <c r="AJ168" s="804"/>
      <c r="AK168" s="804"/>
      <c r="AL168" s="804"/>
      <c r="AM168" s="804"/>
      <c r="AN168" s="804"/>
      <c r="AO168" s="804"/>
      <c r="AP168" s="804"/>
      <c r="AQ168" s="804"/>
      <c r="AR168" s="804"/>
      <c r="AS168" s="804"/>
      <c r="AT168" s="804"/>
      <c r="AU168" s="804"/>
      <c r="AV168" s="804"/>
      <c r="AW168" s="804"/>
      <c r="AX168" s="804"/>
      <c r="AY168" s="804"/>
      <c r="AZ168" s="804"/>
      <c r="BA168" s="804"/>
      <c r="BB168" s="804"/>
      <c r="BC168" s="804"/>
      <c r="BD168" s="804"/>
      <c r="BE168" s="804"/>
      <c r="BF168" s="804"/>
      <c r="BG168" s="804"/>
      <c r="BH168" s="804"/>
      <c r="BI168" s="804"/>
      <c r="BJ168" s="804"/>
      <c r="BK168" s="804"/>
      <c r="BL168" s="804"/>
      <c r="BM168" s="804"/>
      <c r="BN168" s="804"/>
      <c r="BO168" s="804"/>
      <c r="BP168" s="804"/>
      <c r="BQ168" s="804"/>
      <c r="BR168" s="804"/>
      <c r="BS168" s="804"/>
      <c r="BT168" s="804"/>
    </row>
    <row r="169" spans="1:72" s="78" customFormat="1" ht="12.75" x14ac:dyDescent="0.2">
      <c r="A169" s="76"/>
      <c r="B169" s="76"/>
      <c r="C169" s="76"/>
      <c r="D169" s="76"/>
      <c r="E169" s="76"/>
      <c r="F169" s="119"/>
      <c r="G169" s="119"/>
      <c r="H169" s="76"/>
      <c r="I169" s="76"/>
      <c r="J169" s="76"/>
      <c r="K169" s="76"/>
      <c r="L169" s="76"/>
      <c r="M169" s="143"/>
      <c r="N169" s="143"/>
      <c r="O169" s="76"/>
      <c r="P169" s="804"/>
      <c r="Q169" s="804"/>
      <c r="R169" s="804"/>
      <c r="S169" s="804"/>
      <c r="T169" s="804"/>
      <c r="U169" s="804"/>
      <c r="V169" s="804"/>
      <c r="W169" s="804"/>
      <c r="X169" s="804"/>
      <c r="Y169" s="804"/>
      <c r="Z169" s="804"/>
      <c r="AA169" s="804"/>
      <c r="AB169" s="804"/>
      <c r="AC169" s="804"/>
      <c r="AD169" s="804"/>
      <c r="AE169" s="804"/>
      <c r="AF169" s="804"/>
      <c r="AG169" s="804"/>
      <c r="AH169" s="804"/>
      <c r="AI169" s="804"/>
      <c r="AJ169" s="804"/>
      <c r="AK169" s="804"/>
      <c r="AL169" s="804"/>
      <c r="AM169" s="804"/>
      <c r="AN169" s="804"/>
      <c r="AO169" s="804"/>
      <c r="AP169" s="804"/>
      <c r="AQ169" s="804"/>
      <c r="AR169" s="804"/>
      <c r="AS169" s="804"/>
      <c r="AT169" s="804"/>
      <c r="AU169" s="804"/>
      <c r="AV169" s="804"/>
      <c r="AW169" s="804"/>
      <c r="AX169" s="804"/>
      <c r="AY169" s="804"/>
      <c r="AZ169" s="804"/>
      <c r="BA169" s="804"/>
      <c r="BB169" s="804"/>
      <c r="BC169" s="804"/>
      <c r="BD169" s="804"/>
      <c r="BE169" s="804"/>
      <c r="BF169" s="804"/>
      <c r="BG169" s="804"/>
      <c r="BH169" s="804"/>
      <c r="BI169" s="804"/>
      <c r="BJ169" s="804"/>
      <c r="BK169" s="804"/>
      <c r="BL169" s="804"/>
      <c r="BM169" s="804"/>
      <c r="BN169" s="804"/>
      <c r="BO169" s="804"/>
      <c r="BP169" s="804"/>
      <c r="BQ169" s="804"/>
      <c r="BR169" s="804"/>
      <c r="BS169" s="804"/>
      <c r="BT169" s="804"/>
    </row>
    <row r="170" spans="1:72" s="78" customFormat="1" ht="12.75" x14ac:dyDescent="0.2">
      <c r="A170" s="76"/>
      <c r="B170" s="76"/>
      <c r="C170" s="76"/>
      <c r="D170" s="76"/>
      <c r="E170" s="76"/>
      <c r="F170" s="119"/>
      <c r="G170" s="119"/>
      <c r="H170" s="76"/>
      <c r="I170" s="76"/>
      <c r="J170" s="76"/>
      <c r="K170" s="76"/>
      <c r="L170" s="76"/>
      <c r="M170" s="143"/>
      <c r="N170" s="143"/>
      <c r="O170" s="76"/>
      <c r="P170" s="804"/>
      <c r="Q170" s="804"/>
      <c r="R170" s="804"/>
      <c r="S170" s="804"/>
      <c r="T170" s="804"/>
      <c r="U170" s="804"/>
      <c r="V170" s="804"/>
      <c r="W170" s="804"/>
      <c r="X170" s="804"/>
      <c r="Y170" s="804"/>
      <c r="Z170" s="804"/>
      <c r="AA170" s="804"/>
      <c r="AB170" s="804"/>
      <c r="AC170" s="804"/>
      <c r="AD170" s="804"/>
      <c r="AE170" s="804"/>
      <c r="AF170" s="804"/>
      <c r="AG170" s="804"/>
      <c r="AH170" s="804"/>
      <c r="AI170" s="804"/>
      <c r="AJ170" s="804"/>
      <c r="AK170" s="804"/>
      <c r="AL170" s="804"/>
      <c r="AM170" s="804"/>
      <c r="AN170" s="804"/>
      <c r="AO170" s="804"/>
      <c r="AP170" s="804"/>
      <c r="AQ170" s="804"/>
      <c r="AR170" s="804"/>
      <c r="AS170" s="804"/>
      <c r="AT170" s="804"/>
      <c r="AU170" s="804"/>
      <c r="AV170" s="804"/>
      <c r="AW170" s="804"/>
      <c r="AX170" s="804"/>
      <c r="AY170" s="804"/>
      <c r="AZ170" s="804"/>
      <c r="BA170" s="804"/>
      <c r="BB170" s="804"/>
      <c r="BC170" s="804"/>
      <c r="BD170" s="804"/>
      <c r="BE170" s="804"/>
      <c r="BF170" s="804"/>
      <c r="BG170" s="804"/>
      <c r="BH170" s="804"/>
      <c r="BI170" s="804"/>
      <c r="BJ170" s="804"/>
      <c r="BK170" s="804"/>
      <c r="BL170" s="804"/>
      <c r="BM170" s="804"/>
      <c r="BN170" s="804"/>
      <c r="BO170" s="804"/>
      <c r="BP170" s="804"/>
      <c r="BQ170" s="804"/>
      <c r="BR170" s="804"/>
      <c r="BS170" s="804"/>
      <c r="BT170" s="804"/>
    </row>
    <row r="171" spans="1:72" s="78" customFormat="1" ht="12.75" x14ac:dyDescent="0.2">
      <c r="A171" s="76"/>
      <c r="B171" s="76"/>
      <c r="C171" s="76"/>
      <c r="D171" s="76"/>
      <c r="E171" s="76"/>
      <c r="F171" s="119"/>
      <c r="G171" s="119"/>
      <c r="H171" s="76"/>
      <c r="I171" s="76"/>
      <c r="J171" s="76"/>
      <c r="K171" s="76"/>
      <c r="L171" s="76"/>
      <c r="M171" s="143"/>
      <c r="N171" s="143"/>
      <c r="O171" s="76"/>
      <c r="P171" s="804"/>
      <c r="Q171" s="804"/>
      <c r="R171" s="804"/>
      <c r="S171" s="804"/>
      <c r="T171" s="804"/>
      <c r="U171" s="804"/>
      <c r="V171" s="804"/>
      <c r="W171" s="804"/>
      <c r="X171" s="804"/>
      <c r="Y171" s="804"/>
      <c r="Z171" s="804"/>
      <c r="AA171" s="804"/>
      <c r="AB171" s="804"/>
      <c r="AC171" s="804"/>
      <c r="AD171" s="804"/>
      <c r="AE171" s="804"/>
      <c r="AF171" s="804"/>
      <c r="AG171" s="804"/>
      <c r="AH171" s="804"/>
      <c r="AI171" s="804"/>
      <c r="AJ171" s="804"/>
      <c r="AK171" s="804"/>
      <c r="AL171" s="804"/>
      <c r="AM171" s="804"/>
      <c r="AN171" s="804"/>
      <c r="AO171" s="804"/>
      <c r="AP171" s="804"/>
      <c r="AQ171" s="804"/>
      <c r="AR171" s="804"/>
      <c r="AS171" s="804"/>
      <c r="AT171" s="804"/>
      <c r="AU171" s="804"/>
      <c r="AV171" s="804"/>
      <c r="AW171" s="804"/>
      <c r="AX171" s="804"/>
      <c r="AY171" s="804"/>
      <c r="AZ171" s="804"/>
      <c r="BA171" s="804"/>
      <c r="BB171" s="804"/>
      <c r="BC171" s="804"/>
      <c r="BD171" s="804"/>
      <c r="BE171" s="804"/>
      <c r="BF171" s="804"/>
      <c r="BG171" s="804"/>
      <c r="BH171" s="804"/>
      <c r="BI171" s="804"/>
      <c r="BJ171" s="804"/>
      <c r="BK171" s="804"/>
      <c r="BL171" s="804"/>
      <c r="BM171" s="804"/>
      <c r="BN171" s="804"/>
      <c r="BO171" s="804"/>
      <c r="BP171" s="804"/>
      <c r="BQ171" s="804"/>
      <c r="BR171" s="804"/>
      <c r="BS171" s="804"/>
      <c r="BT171" s="804"/>
    </row>
    <row r="172" spans="1:72" s="78" customFormat="1" ht="12.75" x14ac:dyDescent="0.2">
      <c r="A172" s="76"/>
      <c r="B172" s="76"/>
      <c r="C172" s="76"/>
      <c r="D172" s="76"/>
      <c r="E172" s="76"/>
      <c r="F172" s="119"/>
      <c r="G172" s="119"/>
      <c r="H172" s="76"/>
      <c r="I172" s="76"/>
      <c r="J172" s="76"/>
      <c r="K172" s="76"/>
      <c r="L172" s="76"/>
      <c r="M172" s="143"/>
      <c r="N172" s="143"/>
      <c r="O172" s="76"/>
      <c r="P172" s="804"/>
      <c r="Q172" s="804"/>
      <c r="R172" s="804"/>
      <c r="S172" s="804"/>
      <c r="T172" s="804"/>
      <c r="U172" s="804"/>
      <c r="V172" s="804"/>
      <c r="W172" s="804"/>
      <c r="X172" s="804"/>
      <c r="Y172" s="804"/>
      <c r="Z172" s="804"/>
      <c r="AA172" s="804"/>
      <c r="AB172" s="804"/>
      <c r="AC172" s="804"/>
      <c r="AD172" s="804"/>
      <c r="AE172" s="804"/>
      <c r="AF172" s="804"/>
      <c r="AG172" s="804"/>
      <c r="AH172" s="804"/>
      <c r="AI172" s="804"/>
      <c r="AJ172" s="804"/>
      <c r="AK172" s="804"/>
      <c r="AL172" s="804"/>
      <c r="AM172" s="804"/>
      <c r="AN172" s="804"/>
      <c r="AO172" s="804"/>
      <c r="AP172" s="804"/>
      <c r="AQ172" s="804"/>
      <c r="AR172" s="804"/>
      <c r="AS172" s="804"/>
      <c r="AT172" s="804"/>
      <c r="AU172" s="804"/>
      <c r="AV172" s="804"/>
      <c r="AW172" s="804"/>
      <c r="AX172" s="804"/>
      <c r="AY172" s="804"/>
      <c r="AZ172" s="804"/>
      <c r="BA172" s="804"/>
      <c r="BB172" s="804"/>
      <c r="BC172" s="804"/>
      <c r="BD172" s="804"/>
      <c r="BE172" s="804"/>
      <c r="BF172" s="804"/>
      <c r="BG172" s="804"/>
      <c r="BH172" s="804"/>
      <c r="BI172" s="804"/>
      <c r="BJ172" s="804"/>
      <c r="BK172" s="804"/>
      <c r="BL172" s="804"/>
      <c r="BM172" s="804"/>
      <c r="BN172" s="804"/>
      <c r="BO172" s="804"/>
      <c r="BP172" s="804"/>
      <c r="BQ172" s="804"/>
      <c r="BR172" s="804"/>
      <c r="BS172" s="804"/>
      <c r="BT172" s="804"/>
    </row>
    <row r="173" spans="1:72" s="78" customFormat="1" ht="12.75" x14ac:dyDescent="0.2">
      <c r="A173" s="76"/>
      <c r="B173" s="76"/>
      <c r="C173" s="76"/>
      <c r="D173" s="76"/>
      <c r="E173" s="76"/>
      <c r="F173" s="119"/>
      <c r="G173" s="119"/>
      <c r="H173" s="76"/>
      <c r="I173" s="76"/>
      <c r="J173" s="76"/>
      <c r="K173" s="76"/>
      <c r="L173" s="76"/>
      <c r="M173" s="143"/>
      <c r="N173" s="143"/>
      <c r="O173" s="76"/>
      <c r="P173" s="804"/>
      <c r="Q173" s="804"/>
      <c r="R173" s="804"/>
      <c r="S173" s="804"/>
      <c r="T173" s="804"/>
      <c r="U173" s="804"/>
      <c r="V173" s="804"/>
      <c r="W173" s="804"/>
      <c r="X173" s="804"/>
      <c r="Y173" s="804"/>
      <c r="Z173" s="804"/>
      <c r="AA173" s="804"/>
      <c r="AB173" s="804"/>
      <c r="AC173" s="804"/>
      <c r="AD173" s="804"/>
      <c r="AE173" s="804"/>
      <c r="AF173" s="804"/>
      <c r="AG173" s="804"/>
      <c r="AH173" s="804"/>
      <c r="AI173" s="804"/>
      <c r="AJ173" s="804"/>
      <c r="AK173" s="804"/>
      <c r="AL173" s="804"/>
      <c r="AM173" s="804"/>
      <c r="AN173" s="804"/>
      <c r="AO173" s="804"/>
      <c r="AP173" s="804"/>
      <c r="AQ173" s="804"/>
      <c r="AR173" s="804"/>
      <c r="AS173" s="804"/>
      <c r="AT173" s="804"/>
      <c r="AU173" s="804"/>
      <c r="AV173" s="804"/>
      <c r="AW173" s="804"/>
      <c r="AX173" s="804"/>
      <c r="AY173" s="804"/>
      <c r="AZ173" s="804"/>
      <c r="BA173" s="804"/>
      <c r="BB173" s="804"/>
      <c r="BC173" s="804"/>
      <c r="BD173" s="804"/>
      <c r="BE173" s="804"/>
      <c r="BF173" s="804"/>
      <c r="BG173" s="804"/>
      <c r="BH173" s="804"/>
      <c r="BI173" s="804"/>
      <c r="BJ173" s="804"/>
      <c r="BK173" s="804"/>
      <c r="BL173" s="804"/>
      <c r="BM173" s="804"/>
      <c r="BN173" s="804"/>
      <c r="BO173" s="804"/>
      <c r="BP173" s="804"/>
      <c r="BQ173" s="804"/>
      <c r="BR173" s="804"/>
      <c r="BS173" s="804"/>
      <c r="BT173" s="804"/>
    </row>
    <row r="174" spans="1:72" s="78" customFormat="1" ht="12.75" x14ac:dyDescent="0.2">
      <c r="A174" s="76"/>
      <c r="B174" s="76"/>
      <c r="C174" s="76"/>
      <c r="D174" s="76"/>
      <c r="E174" s="76"/>
      <c r="F174" s="119"/>
      <c r="G174" s="119"/>
      <c r="H174" s="76"/>
      <c r="I174" s="76"/>
      <c r="J174" s="76"/>
      <c r="K174" s="76"/>
      <c r="L174" s="76"/>
      <c r="M174" s="143"/>
      <c r="N174" s="143"/>
      <c r="O174" s="76"/>
      <c r="P174" s="804"/>
      <c r="Q174" s="804"/>
      <c r="R174" s="804"/>
      <c r="S174" s="804"/>
      <c r="T174" s="804"/>
      <c r="U174" s="804"/>
      <c r="V174" s="804"/>
      <c r="W174" s="804"/>
      <c r="X174" s="804"/>
      <c r="Y174" s="804"/>
      <c r="Z174" s="804"/>
      <c r="AA174" s="804"/>
      <c r="AB174" s="804"/>
      <c r="AC174" s="804"/>
      <c r="AD174" s="804"/>
      <c r="AE174" s="804"/>
      <c r="AF174" s="804"/>
      <c r="AG174" s="804"/>
      <c r="AH174" s="804"/>
      <c r="AI174" s="804"/>
      <c r="AJ174" s="804"/>
      <c r="AK174" s="804"/>
      <c r="AL174" s="804"/>
      <c r="AM174" s="804"/>
      <c r="AN174" s="804"/>
      <c r="AO174" s="804"/>
      <c r="AP174" s="804"/>
      <c r="AQ174" s="804"/>
      <c r="AR174" s="804"/>
      <c r="AS174" s="804"/>
      <c r="AT174" s="804"/>
      <c r="AU174" s="804"/>
      <c r="AV174" s="804"/>
      <c r="AW174" s="804"/>
      <c r="AX174" s="804"/>
      <c r="AY174" s="804"/>
      <c r="AZ174" s="804"/>
      <c r="BA174" s="804"/>
      <c r="BB174" s="804"/>
      <c r="BC174" s="804"/>
      <c r="BD174" s="804"/>
      <c r="BE174" s="804"/>
      <c r="BF174" s="804"/>
      <c r="BG174" s="804"/>
      <c r="BH174" s="804"/>
      <c r="BI174" s="804"/>
      <c r="BJ174" s="804"/>
      <c r="BK174" s="804"/>
      <c r="BL174" s="804"/>
      <c r="BM174" s="804"/>
      <c r="BN174" s="804"/>
      <c r="BO174" s="804"/>
      <c r="BP174" s="804"/>
      <c r="BQ174" s="804"/>
      <c r="BR174" s="804"/>
      <c r="BS174" s="804"/>
      <c r="BT174" s="804"/>
    </row>
    <row r="175" spans="1:72" s="78" customFormat="1" ht="12.75" x14ac:dyDescent="0.2">
      <c r="A175" s="76"/>
      <c r="B175" s="76"/>
      <c r="C175" s="76"/>
      <c r="D175" s="76"/>
      <c r="E175" s="76"/>
      <c r="F175" s="119"/>
      <c r="G175" s="119"/>
      <c r="H175" s="76"/>
      <c r="I175" s="76"/>
      <c r="J175" s="76"/>
      <c r="K175" s="76"/>
      <c r="L175" s="76"/>
      <c r="M175" s="143"/>
      <c r="N175" s="143"/>
      <c r="O175" s="76"/>
      <c r="P175" s="804"/>
      <c r="Q175" s="804"/>
      <c r="R175" s="804"/>
      <c r="S175" s="804"/>
      <c r="T175" s="804"/>
      <c r="U175" s="804"/>
      <c r="V175" s="804"/>
      <c r="W175" s="804"/>
      <c r="X175" s="804"/>
      <c r="Y175" s="804"/>
      <c r="Z175" s="804"/>
      <c r="AA175" s="804"/>
      <c r="AB175" s="804"/>
      <c r="AC175" s="804"/>
      <c r="AD175" s="804"/>
      <c r="AE175" s="804"/>
      <c r="AF175" s="804"/>
      <c r="AG175" s="804"/>
      <c r="AH175" s="804"/>
      <c r="AI175" s="804"/>
      <c r="AJ175" s="804"/>
      <c r="AK175" s="804"/>
      <c r="AL175" s="804"/>
      <c r="AM175" s="804"/>
      <c r="AN175" s="804"/>
      <c r="AO175" s="804"/>
      <c r="AP175" s="804"/>
      <c r="AQ175" s="804"/>
      <c r="AR175" s="804"/>
      <c r="AS175" s="804"/>
      <c r="AT175" s="804"/>
      <c r="AU175" s="804"/>
      <c r="AV175" s="804"/>
      <c r="AW175" s="804"/>
      <c r="AX175" s="804"/>
      <c r="AY175" s="804"/>
      <c r="AZ175" s="804"/>
      <c r="BA175" s="804"/>
      <c r="BB175" s="804"/>
      <c r="BC175" s="804"/>
      <c r="BD175" s="804"/>
      <c r="BE175" s="804"/>
      <c r="BF175" s="804"/>
      <c r="BG175" s="804"/>
      <c r="BH175" s="804"/>
      <c r="BI175" s="804"/>
      <c r="BJ175" s="804"/>
      <c r="BK175" s="804"/>
      <c r="BL175" s="804"/>
      <c r="BM175" s="804"/>
      <c r="BN175" s="804"/>
      <c r="BO175" s="804"/>
      <c r="BP175" s="804"/>
      <c r="BQ175" s="804"/>
      <c r="BR175" s="804"/>
      <c r="BS175" s="804"/>
      <c r="BT175" s="804"/>
    </row>
    <row r="176" spans="1:72" s="78" customFormat="1" ht="12.75" x14ac:dyDescent="0.2">
      <c r="A176" s="76"/>
      <c r="B176" s="76"/>
      <c r="C176" s="76"/>
      <c r="D176" s="76"/>
      <c r="E176" s="76"/>
      <c r="F176" s="119"/>
      <c r="G176" s="119"/>
      <c r="H176" s="76"/>
      <c r="I176" s="76"/>
      <c r="J176" s="76"/>
      <c r="K176" s="76"/>
      <c r="L176" s="76"/>
      <c r="M176" s="143"/>
      <c r="N176" s="143"/>
      <c r="O176" s="76"/>
      <c r="P176" s="804"/>
      <c r="Q176" s="804"/>
      <c r="R176" s="804"/>
      <c r="S176" s="804"/>
      <c r="T176" s="804"/>
      <c r="U176" s="804"/>
      <c r="V176" s="804"/>
      <c r="W176" s="804"/>
      <c r="X176" s="804"/>
      <c r="Y176" s="804"/>
      <c r="Z176" s="804"/>
      <c r="AA176" s="804"/>
      <c r="AB176" s="804"/>
      <c r="AC176" s="804"/>
      <c r="AD176" s="804"/>
      <c r="AE176" s="804"/>
      <c r="AF176" s="804"/>
      <c r="AG176" s="804"/>
      <c r="AH176" s="804"/>
      <c r="AI176" s="804"/>
      <c r="AJ176" s="804"/>
      <c r="AK176" s="804"/>
      <c r="AL176" s="804"/>
      <c r="AM176" s="804"/>
      <c r="AN176" s="804"/>
      <c r="AO176" s="804"/>
      <c r="AP176" s="804"/>
      <c r="AQ176" s="804"/>
      <c r="AR176" s="804"/>
      <c r="AS176" s="804"/>
      <c r="AT176" s="804"/>
      <c r="AU176" s="804"/>
      <c r="AV176" s="804"/>
      <c r="AW176" s="804"/>
      <c r="AX176" s="804"/>
      <c r="AY176" s="804"/>
      <c r="AZ176" s="804"/>
      <c r="BA176" s="804"/>
      <c r="BB176" s="804"/>
      <c r="BC176" s="804"/>
      <c r="BD176" s="804"/>
      <c r="BE176" s="804"/>
      <c r="BF176" s="804"/>
      <c r="BG176" s="804"/>
      <c r="BH176" s="804"/>
      <c r="BI176" s="804"/>
      <c r="BJ176" s="804"/>
      <c r="BK176" s="804"/>
      <c r="BL176" s="804"/>
      <c r="BM176" s="804"/>
      <c r="BN176" s="804"/>
      <c r="BO176" s="804"/>
      <c r="BP176" s="804"/>
      <c r="BQ176" s="804"/>
      <c r="BR176" s="804"/>
      <c r="BS176" s="804"/>
      <c r="BT176" s="804"/>
    </row>
    <row r="177" spans="1:72" s="78" customFormat="1" ht="12.75" x14ac:dyDescent="0.2">
      <c r="A177" s="76"/>
      <c r="B177" s="76"/>
      <c r="C177" s="76"/>
      <c r="D177" s="76"/>
      <c r="E177" s="76"/>
      <c r="F177" s="119"/>
      <c r="G177" s="119"/>
      <c r="H177" s="76"/>
      <c r="I177" s="76"/>
      <c r="J177" s="76"/>
      <c r="K177" s="76"/>
      <c r="L177" s="76"/>
      <c r="M177" s="143"/>
      <c r="N177" s="143"/>
      <c r="O177" s="76"/>
      <c r="P177" s="804"/>
      <c r="Q177" s="804"/>
      <c r="R177" s="804"/>
      <c r="S177" s="804"/>
      <c r="T177" s="804"/>
      <c r="U177" s="804"/>
      <c r="V177" s="804"/>
      <c r="W177" s="804"/>
      <c r="X177" s="804"/>
      <c r="Y177" s="804"/>
      <c r="Z177" s="804"/>
      <c r="AA177" s="804"/>
      <c r="AB177" s="804"/>
      <c r="AC177" s="804"/>
      <c r="AD177" s="804"/>
      <c r="AE177" s="804"/>
      <c r="AF177" s="804"/>
      <c r="AG177" s="804"/>
      <c r="AH177" s="804"/>
      <c r="AI177" s="804"/>
      <c r="AJ177" s="804"/>
      <c r="AK177" s="804"/>
      <c r="AL177" s="804"/>
      <c r="AM177" s="804"/>
      <c r="AN177" s="804"/>
      <c r="AO177" s="804"/>
      <c r="AP177" s="804"/>
      <c r="AQ177" s="804"/>
      <c r="AR177" s="804"/>
      <c r="AS177" s="804"/>
      <c r="AT177" s="804"/>
      <c r="AU177" s="804"/>
      <c r="AV177" s="804"/>
      <c r="AW177" s="804"/>
      <c r="AX177" s="804"/>
      <c r="AY177" s="804"/>
      <c r="AZ177" s="804"/>
      <c r="BA177" s="804"/>
      <c r="BB177" s="804"/>
      <c r="BC177" s="804"/>
      <c r="BD177" s="804"/>
      <c r="BE177" s="804"/>
      <c r="BF177" s="804"/>
      <c r="BG177" s="804"/>
      <c r="BH177" s="804"/>
      <c r="BI177" s="804"/>
      <c r="BJ177" s="804"/>
      <c r="BK177" s="804"/>
      <c r="BL177" s="804"/>
      <c r="BM177" s="804"/>
      <c r="BN177" s="804"/>
      <c r="BO177" s="804"/>
      <c r="BP177" s="804"/>
      <c r="BQ177" s="804"/>
      <c r="BR177" s="804"/>
      <c r="BS177" s="804"/>
      <c r="BT177" s="804"/>
    </row>
    <row r="178" spans="1:72" s="78" customFormat="1" ht="12.75" x14ac:dyDescent="0.2">
      <c r="A178" s="76"/>
      <c r="B178" s="76"/>
      <c r="C178" s="76"/>
      <c r="D178" s="76"/>
      <c r="E178" s="76"/>
      <c r="F178" s="119"/>
      <c r="G178" s="119"/>
      <c r="H178" s="76"/>
      <c r="I178" s="76"/>
      <c r="J178" s="76"/>
      <c r="K178" s="76"/>
      <c r="L178" s="76"/>
      <c r="M178" s="143"/>
      <c r="N178" s="143"/>
      <c r="O178" s="76"/>
      <c r="P178" s="804"/>
      <c r="Q178" s="804"/>
      <c r="R178" s="804"/>
      <c r="S178" s="804"/>
      <c r="T178" s="804"/>
      <c r="U178" s="804"/>
      <c r="V178" s="804"/>
      <c r="W178" s="804"/>
      <c r="X178" s="804"/>
      <c r="Y178" s="804"/>
      <c r="Z178" s="804"/>
      <c r="AA178" s="804"/>
      <c r="AB178" s="804"/>
      <c r="AC178" s="804"/>
      <c r="AD178" s="804"/>
      <c r="AE178" s="804"/>
      <c r="AF178" s="804"/>
      <c r="AG178" s="804"/>
      <c r="AH178" s="804"/>
      <c r="AI178" s="804"/>
      <c r="AJ178" s="804"/>
      <c r="AK178" s="804"/>
      <c r="AL178" s="804"/>
      <c r="AM178" s="804"/>
      <c r="AN178" s="804"/>
      <c r="AO178" s="804"/>
      <c r="AP178" s="804"/>
      <c r="AQ178" s="804"/>
      <c r="AR178" s="804"/>
      <c r="AS178" s="804"/>
      <c r="AT178" s="804"/>
      <c r="AU178" s="804"/>
      <c r="AV178" s="804"/>
      <c r="AW178" s="804"/>
      <c r="AX178" s="804"/>
      <c r="AY178" s="804"/>
      <c r="AZ178" s="804"/>
      <c r="BA178" s="804"/>
      <c r="BB178" s="804"/>
      <c r="BC178" s="804"/>
      <c r="BD178" s="804"/>
      <c r="BE178" s="804"/>
      <c r="BF178" s="804"/>
      <c r="BG178" s="804"/>
      <c r="BH178" s="804"/>
      <c r="BI178" s="804"/>
      <c r="BJ178" s="804"/>
      <c r="BK178" s="804"/>
      <c r="BL178" s="804"/>
      <c r="BM178" s="804"/>
      <c r="BN178" s="804"/>
      <c r="BO178" s="804"/>
      <c r="BP178" s="804"/>
      <c r="BQ178" s="804"/>
      <c r="BR178" s="804"/>
      <c r="BS178" s="804"/>
      <c r="BT178" s="804"/>
    </row>
    <row r="179" spans="1:72" s="78" customFormat="1" ht="12.75" x14ac:dyDescent="0.2">
      <c r="A179" s="76"/>
      <c r="B179" s="76"/>
      <c r="C179" s="76"/>
      <c r="D179" s="76"/>
      <c r="E179" s="76"/>
      <c r="F179" s="119"/>
      <c r="G179" s="119"/>
      <c r="H179" s="76"/>
      <c r="I179" s="76"/>
      <c r="J179" s="76"/>
      <c r="K179" s="76"/>
      <c r="L179" s="76"/>
      <c r="M179" s="143"/>
      <c r="N179" s="143"/>
      <c r="O179" s="76"/>
      <c r="P179" s="804"/>
      <c r="Q179" s="804"/>
      <c r="R179" s="804"/>
      <c r="S179" s="804"/>
      <c r="T179" s="804"/>
      <c r="U179" s="804"/>
      <c r="V179" s="804"/>
      <c r="W179" s="804"/>
      <c r="X179" s="804"/>
      <c r="Y179" s="804"/>
      <c r="Z179" s="804"/>
      <c r="AA179" s="804"/>
      <c r="AB179" s="804"/>
      <c r="AC179" s="804"/>
      <c r="AD179" s="804"/>
      <c r="AE179" s="804"/>
      <c r="AF179" s="804"/>
      <c r="AG179" s="804"/>
      <c r="AH179" s="804"/>
      <c r="AI179" s="804"/>
      <c r="AJ179" s="804"/>
      <c r="AK179" s="804"/>
      <c r="AL179" s="804"/>
      <c r="AM179" s="804"/>
      <c r="AN179" s="804"/>
      <c r="AO179" s="804"/>
      <c r="AP179" s="804"/>
      <c r="AQ179" s="804"/>
      <c r="AR179" s="804"/>
      <c r="AS179" s="804"/>
      <c r="AT179" s="804"/>
      <c r="AU179" s="804"/>
      <c r="AV179" s="804"/>
      <c r="AW179" s="804"/>
      <c r="AX179" s="804"/>
      <c r="AY179" s="804"/>
      <c r="AZ179" s="804"/>
      <c r="BA179" s="804"/>
      <c r="BB179" s="804"/>
      <c r="BC179" s="804"/>
      <c r="BD179" s="804"/>
      <c r="BE179" s="804"/>
      <c r="BF179" s="804"/>
      <c r="BG179" s="804"/>
      <c r="BH179" s="804"/>
      <c r="BI179" s="804"/>
      <c r="BJ179" s="804"/>
      <c r="BK179" s="804"/>
      <c r="BL179" s="804"/>
      <c r="BM179" s="804"/>
      <c r="BN179" s="804"/>
      <c r="BO179" s="804"/>
      <c r="BP179" s="804"/>
      <c r="BQ179" s="804"/>
      <c r="BR179" s="804"/>
      <c r="BS179" s="804"/>
      <c r="BT179" s="804"/>
    </row>
    <row r="180" spans="1:72" s="78" customFormat="1" ht="12.75" x14ac:dyDescent="0.2">
      <c r="A180" s="76"/>
      <c r="B180" s="76"/>
      <c r="C180" s="76"/>
      <c r="D180" s="76"/>
      <c r="E180" s="76"/>
      <c r="F180" s="119"/>
      <c r="G180" s="119"/>
      <c r="H180" s="76"/>
      <c r="I180" s="76"/>
      <c r="J180" s="76"/>
      <c r="K180" s="76"/>
      <c r="L180" s="76"/>
      <c r="M180" s="143"/>
      <c r="N180" s="143"/>
      <c r="O180" s="76"/>
      <c r="P180" s="804"/>
      <c r="Q180" s="804"/>
      <c r="R180" s="804"/>
      <c r="S180" s="804"/>
      <c r="T180" s="804"/>
      <c r="U180" s="804"/>
      <c r="V180" s="804"/>
      <c r="W180" s="804"/>
      <c r="X180" s="804"/>
      <c r="Y180" s="804"/>
      <c r="Z180" s="804"/>
      <c r="AA180" s="804"/>
      <c r="AB180" s="804"/>
      <c r="AC180" s="804"/>
      <c r="AD180" s="804"/>
      <c r="AE180" s="804"/>
      <c r="AF180" s="804"/>
      <c r="AG180" s="804"/>
      <c r="AH180" s="804"/>
      <c r="AI180" s="804"/>
      <c r="AJ180" s="804"/>
      <c r="AK180" s="804"/>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row>
    <row r="181" spans="1:72" s="78" customFormat="1" ht="12.75" x14ac:dyDescent="0.2">
      <c r="A181" s="76"/>
      <c r="B181" s="76"/>
      <c r="C181" s="76"/>
      <c r="D181" s="76"/>
      <c r="E181" s="76"/>
      <c r="F181" s="119"/>
      <c r="G181" s="119"/>
      <c r="H181" s="76"/>
      <c r="I181" s="76"/>
      <c r="J181" s="76"/>
      <c r="K181" s="76"/>
      <c r="L181" s="76"/>
      <c r="M181" s="143"/>
      <c r="N181" s="143"/>
      <c r="O181" s="76"/>
      <c r="P181" s="804"/>
      <c r="Q181" s="804"/>
      <c r="R181" s="804"/>
      <c r="S181" s="804"/>
      <c r="T181" s="804"/>
      <c r="U181" s="804"/>
      <c r="V181" s="804"/>
      <c r="W181" s="804"/>
      <c r="X181" s="804"/>
      <c r="Y181" s="804"/>
      <c r="Z181" s="804"/>
      <c r="AA181" s="804"/>
      <c r="AB181" s="804"/>
      <c r="AC181" s="804"/>
      <c r="AD181" s="804"/>
      <c r="AE181" s="804"/>
      <c r="AF181" s="804"/>
      <c r="AG181" s="804"/>
      <c r="AH181" s="804"/>
      <c r="AI181" s="804"/>
      <c r="AJ181" s="804"/>
      <c r="AK181" s="804"/>
      <c r="AL181" s="804"/>
      <c r="AM181" s="804"/>
      <c r="AN181" s="804"/>
      <c r="AO181" s="804"/>
      <c r="AP181" s="804"/>
      <c r="AQ181" s="804"/>
      <c r="AR181" s="804"/>
      <c r="AS181" s="804"/>
      <c r="AT181" s="804"/>
      <c r="AU181" s="804"/>
      <c r="AV181" s="804"/>
      <c r="AW181" s="804"/>
      <c r="AX181" s="804"/>
      <c r="AY181" s="804"/>
      <c r="AZ181" s="804"/>
      <c r="BA181" s="804"/>
      <c r="BB181" s="804"/>
      <c r="BC181" s="804"/>
      <c r="BD181" s="804"/>
      <c r="BE181" s="804"/>
      <c r="BF181" s="804"/>
      <c r="BG181" s="804"/>
      <c r="BH181" s="804"/>
      <c r="BI181" s="804"/>
      <c r="BJ181" s="804"/>
      <c r="BK181" s="804"/>
      <c r="BL181" s="804"/>
      <c r="BM181" s="804"/>
      <c r="BN181" s="804"/>
      <c r="BO181" s="804"/>
      <c r="BP181" s="804"/>
      <c r="BQ181" s="804"/>
      <c r="BR181" s="804"/>
      <c r="BS181" s="804"/>
      <c r="BT181" s="804"/>
    </row>
    <row r="182" spans="1:72" s="78" customFormat="1" ht="12.75" x14ac:dyDescent="0.2">
      <c r="A182" s="76"/>
      <c r="B182" s="76"/>
      <c r="C182" s="76"/>
      <c r="D182" s="76"/>
      <c r="E182" s="76"/>
      <c r="F182" s="119"/>
      <c r="G182" s="119"/>
      <c r="H182" s="76"/>
      <c r="I182" s="76"/>
      <c r="J182" s="76"/>
      <c r="K182" s="76"/>
      <c r="L182" s="76"/>
      <c r="M182" s="143"/>
      <c r="N182" s="143"/>
      <c r="O182" s="76"/>
      <c r="P182" s="804"/>
      <c r="Q182" s="804"/>
      <c r="R182" s="804"/>
      <c r="S182" s="804"/>
      <c r="T182" s="804"/>
      <c r="U182" s="804"/>
      <c r="V182" s="804"/>
      <c r="W182" s="804"/>
      <c r="X182" s="804"/>
      <c r="Y182" s="804"/>
      <c r="Z182" s="804"/>
      <c r="AA182" s="804"/>
      <c r="AB182" s="804"/>
      <c r="AC182" s="804"/>
      <c r="AD182" s="804"/>
      <c r="AE182" s="804"/>
      <c r="AF182" s="804"/>
      <c r="AG182" s="804"/>
      <c r="AH182" s="804"/>
      <c r="AI182" s="804"/>
      <c r="AJ182" s="804"/>
      <c r="AK182" s="804"/>
      <c r="AL182" s="804"/>
      <c r="AM182" s="804"/>
      <c r="AN182" s="804"/>
      <c r="AO182" s="804"/>
      <c r="AP182" s="804"/>
      <c r="AQ182" s="804"/>
      <c r="AR182" s="804"/>
      <c r="AS182" s="804"/>
      <c r="AT182" s="804"/>
      <c r="AU182" s="804"/>
      <c r="AV182" s="804"/>
      <c r="AW182" s="804"/>
      <c r="AX182" s="804"/>
      <c r="AY182" s="804"/>
      <c r="AZ182" s="804"/>
      <c r="BA182" s="804"/>
      <c r="BB182" s="804"/>
      <c r="BC182" s="804"/>
      <c r="BD182" s="804"/>
      <c r="BE182" s="804"/>
      <c r="BF182" s="804"/>
      <c r="BG182" s="804"/>
      <c r="BH182" s="804"/>
      <c r="BI182" s="804"/>
      <c r="BJ182" s="804"/>
      <c r="BK182" s="804"/>
      <c r="BL182" s="804"/>
      <c r="BM182" s="804"/>
      <c r="BN182" s="804"/>
      <c r="BO182" s="804"/>
      <c r="BP182" s="804"/>
      <c r="BQ182" s="804"/>
      <c r="BR182" s="804"/>
      <c r="BS182" s="804"/>
      <c r="BT182" s="804"/>
    </row>
    <row r="183" spans="1:72" s="78" customFormat="1" ht="12.75" x14ac:dyDescent="0.2">
      <c r="A183" s="76"/>
      <c r="B183" s="76"/>
      <c r="C183" s="76"/>
      <c r="D183" s="76"/>
      <c r="E183" s="76"/>
      <c r="F183" s="119"/>
      <c r="G183" s="119"/>
      <c r="H183" s="76"/>
      <c r="I183" s="76"/>
      <c r="J183" s="76"/>
      <c r="K183" s="76"/>
      <c r="L183" s="76"/>
      <c r="M183" s="143"/>
      <c r="N183" s="143"/>
      <c r="O183" s="76"/>
      <c r="P183" s="804"/>
      <c r="Q183" s="804"/>
      <c r="R183" s="804"/>
      <c r="S183" s="804"/>
      <c r="T183" s="804"/>
      <c r="U183" s="804"/>
      <c r="V183" s="804"/>
      <c r="W183" s="804"/>
      <c r="X183" s="804"/>
      <c r="Y183" s="804"/>
      <c r="Z183" s="804"/>
      <c r="AA183" s="804"/>
      <c r="AB183" s="804"/>
      <c r="AC183" s="804"/>
      <c r="AD183" s="804"/>
      <c r="AE183" s="804"/>
      <c r="AF183" s="804"/>
      <c r="AG183" s="804"/>
      <c r="AH183" s="804"/>
      <c r="AI183" s="804"/>
      <c r="AJ183" s="804"/>
      <c r="AK183" s="804"/>
      <c r="AL183" s="804"/>
      <c r="AM183" s="804"/>
      <c r="AN183" s="804"/>
      <c r="AO183" s="804"/>
      <c r="AP183" s="804"/>
      <c r="AQ183" s="804"/>
      <c r="AR183" s="804"/>
      <c r="AS183" s="804"/>
      <c r="AT183" s="804"/>
      <c r="AU183" s="804"/>
      <c r="AV183" s="804"/>
      <c r="AW183" s="804"/>
      <c r="AX183" s="804"/>
      <c r="AY183" s="804"/>
      <c r="AZ183" s="804"/>
      <c r="BA183" s="804"/>
      <c r="BB183" s="804"/>
      <c r="BC183" s="804"/>
      <c r="BD183" s="804"/>
      <c r="BE183" s="804"/>
      <c r="BF183" s="804"/>
      <c r="BG183" s="804"/>
      <c r="BH183" s="804"/>
      <c r="BI183" s="804"/>
      <c r="BJ183" s="804"/>
      <c r="BK183" s="804"/>
      <c r="BL183" s="804"/>
      <c r="BM183" s="804"/>
      <c r="BN183" s="804"/>
      <c r="BO183" s="804"/>
      <c r="BP183" s="804"/>
      <c r="BQ183" s="804"/>
      <c r="BR183" s="804"/>
      <c r="BS183" s="804"/>
      <c r="BT183" s="804"/>
    </row>
    <row r="184" spans="1:72" s="78" customFormat="1" ht="12.75" x14ac:dyDescent="0.2">
      <c r="A184" s="76"/>
      <c r="B184" s="76"/>
      <c r="C184" s="76"/>
      <c r="D184" s="76"/>
      <c r="E184" s="76"/>
      <c r="F184" s="119"/>
      <c r="G184" s="119"/>
      <c r="H184" s="76"/>
      <c r="I184" s="76"/>
      <c r="J184" s="76"/>
      <c r="K184" s="76"/>
      <c r="L184" s="76"/>
      <c r="M184" s="143"/>
      <c r="N184" s="143"/>
      <c r="O184" s="76"/>
      <c r="P184" s="804"/>
      <c r="Q184" s="804"/>
      <c r="R184" s="804"/>
      <c r="S184" s="804"/>
      <c r="T184" s="804"/>
      <c r="U184" s="804"/>
      <c r="V184" s="804"/>
      <c r="W184" s="804"/>
      <c r="X184" s="804"/>
      <c r="Y184" s="804"/>
      <c r="Z184" s="804"/>
      <c r="AA184" s="804"/>
      <c r="AB184" s="804"/>
      <c r="AC184" s="804"/>
      <c r="AD184" s="804"/>
      <c r="AE184" s="804"/>
      <c r="AF184" s="804"/>
      <c r="AG184" s="804"/>
      <c r="AH184" s="804"/>
      <c r="AI184" s="804"/>
      <c r="AJ184" s="804"/>
      <c r="AK184" s="804"/>
      <c r="AL184" s="804"/>
      <c r="AM184" s="804"/>
      <c r="AN184" s="804"/>
      <c r="AO184" s="804"/>
      <c r="AP184" s="804"/>
      <c r="AQ184" s="804"/>
      <c r="AR184" s="804"/>
      <c r="AS184" s="804"/>
      <c r="AT184" s="804"/>
      <c r="AU184" s="804"/>
      <c r="AV184" s="804"/>
      <c r="AW184" s="804"/>
      <c r="AX184" s="804"/>
      <c r="AY184" s="804"/>
      <c r="AZ184" s="804"/>
      <c r="BA184" s="804"/>
      <c r="BB184" s="804"/>
      <c r="BC184" s="804"/>
      <c r="BD184" s="804"/>
      <c r="BE184" s="804"/>
      <c r="BF184" s="804"/>
      <c r="BG184" s="804"/>
      <c r="BH184" s="804"/>
      <c r="BI184" s="804"/>
      <c r="BJ184" s="804"/>
      <c r="BK184" s="804"/>
      <c r="BL184" s="804"/>
      <c r="BM184" s="804"/>
      <c r="BN184" s="804"/>
      <c r="BO184" s="804"/>
      <c r="BP184" s="804"/>
      <c r="BQ184" s="804"/>
      <c r="BR184" s="804"/>
      <c r="BS184" s="804"/>
      <c r="BT184" s="804"/>
    </row>
    <row r="185" spans="1:72" s="78" customFormat="1" ht="12.75" x14ac:dyDescent="0.2">
      <c r="A185" s="76"/>
      <c r="B185" s="76"/>
      <c r="C185" s="76"/>
      <c r="D185" s="76"/>
      <c r="E185" s="76"/>
      <c r="F185" s="119"/>
      <c r="G185" s="119"/>
      <c r="H185" s="76"/>
      <c r="I185" s="76"/>
      <c r="J185" s="76"/>
      <c r="K185" s="76"/>
      <c r="L185" s="76"/>
      <c r="M185" s="143"/>
      <c r="N185" s="143"/>
      <c r="O185" s="76"/>
      <c r="P185" s="804"/>
      <c r="Q185" s="804"/>
      <c r="R185" s="804"/>
      <c r="S185" s="804"/>
      <c r="T185" s="804"/>
      <c r="U185" s="804"/>
      <c r="V185" s="804"/>
      <c r="W185" s="804"/>
      <c r="X185" s="804"/>
      <c r="Y185" s="804"/>
      <c r="Z185" s="804"/>
      <c r="AA185" s="804"/>
      <c r="AB185" s="804"/>
      <c r="AC185" s="804"/>
      <c r="AD185" s="804"/>
      <c r="AE185" s="804"/>
      <c r="AF185" s="804"/>
      <c r="AG185" s="804"/>
      <c r="AH185" s="804"/>
      <c r="AI185" s="804"/>
      <c r="AJ185" s="804"/>
      <c r="AK185" s="804"/>
      <c r="AL185" s="804"/>
      <c r="AM185" s="804"/>
      <c r="AN185" s="804"/>
      <c r="AO185" s="804"/>
      <c r="AP185" s="804"/>
      <c r="AQ185" s="804"/>
      <c r="AR185" s="804"/>
      <c r="AS185" s="804"/>
      <c r="AT185" s="804"/>
      <c r="AU185" s="804"/>
      <c r="AV185" s="804"/>
      <c r="AW185" s="804"/>
      <c r="AX185" s="804"/>
      <c r="AY185" s="804"/>
      <c r="AZ185" s="804"/>
      <c r="BA185" s="804"/>
      <c r="BB185" s="804"/>
      <c r="BC185" s="804"/>
      <c r="BD185" s="804"/>
      <c r="BE185" s="804"/>
      <c r="BF185" s="804"/>
      <c r="BG185" s="804"/>
      <c r="BH185" s="804"/>
      <c r="BI185" s="804"/>
      <c r="BJ185" s="804"/>
      <c r="BK185" s="804"/>
      <c r="BL185" s="804"/>
      <c r="BM185" s="804"/>
      <c r="BN185" s="804"/>
      <c r="BO185" s="804"/>
      <c r="BP185" s="804"/>
      <c r="BQ185" s="804"/>
      <c r="BR185" s="804"/>
      <c r="BS185" s="804"/>
      <c r="BT185" s="804"/>
    </row>
    <row r="186" spans="1:72" s="78" customFormat="1" ht="12.75" x14ac:dyDescent="0.2">
      <c r="A186" s="76"/>
      <c r="B186" s="76"/>
      <c r="C186" s="76"/>
      <c r="D186" s="76"/>
      <c r="E186" s="76"/>
      <c r="F186" s="119"/>
      <c r="G186" s="119"/>
      <c r="H186" s="76"/>
      <c r="I186" s="76"/>
      <c r="J186" s="76"/>
      <c r="K186" s="76"/>
      <c r="L186" s="76"/>
      <c r="M186" s="143"/>
      <c r="N186" s="143"/>
      <c r="O186" s="76"/>
      <c r="P186" s="804"/>
      <c r="Q186" s="804"/>
      <c r="R186" s="804"/>
      <c r="S186" s="804"/>
      <c r="T186" s="804"/>
      <c r="U186" s="804"/>
      <c r="V186" s="804"/>
      <c r="W186" s="804"/>
      <c r="X186" s="804"/>
      <c r="Y186" s="804"/>
      <c r="Z186" s="804"/>
      <c r="AA186" s="804"/>
      <c r="AB186" s="804"/>
      <c r="AC186" s="804"/>
      <c r="AD186" s="804"/>
      <c r="AE186" s="804"/>
      <c r="AF186" s="804"/>
      <c r="AG186" s="804"/>
      <c r="AH186" s="804"/>
      <c r="AI186" s="804"/>
      <c r="AJ186" s="804"/>
      <c r="AK186" s="804"/>
      <c r="AL186" s="804"/>
      <c r="AM186" s="804"/>
      <c r="AN186" s="804"/>
      <c r="AO186" s="804"/>
      <c r="AP186" s="804"/>
      <c r="AQ186" s="804"/>
      <c r="AR186" s="804"/>
      <c r="AS186" s="804"/>
      <c r="AT186" s="804"/>
      <c r="AU186" s="804"/>
      <c r="AV186" s="804"/>
      <c r="AW186" s="804"/>
      <c r="AX186" s="804"/>
      <c r="AY186" s="804"/>
      <c r="AZ186" s="804"/>
      <c r="BA186" s="804"/>
      <c r="BB186" s="804"/>
      <c r="BC186" s="804"/>
      <c r="BD186" s="804"/>
      <c r="BE186" s="804"/>
      <c r="BF186" s="804"/>
      <c r="BG186" s="804"/>
      <c r="BH186" s="804"/>
      <c r="BI186" s="804"/>
      <c r="BJ186" s="804"/>
      <c r="BK186" s="804"/>
      <c r="BL186" s="804"/>
      <c r="BM186" s="804"/>
      <c r="BN186" s="804"/>
      <c r="BO186" s="804"/>
      <c r="BP186" s="804"/>
      <c r="BQ186" s="804"/>
      <c r="BR186" s="804"/>
      <c r="BS186" s="804"/>
      <c r="BT186" s="804"/>
    </row>
    <row r="187" spans="1:72" s="78" customFormat="1" ht="12.75" x14ac:dyDescent="0.2">
      <c r="A187" s="76"/>
      <c r="B187" s="76"/>
      <c r="C187" s="76"/>
      <c r="D187" s="76"/>
      <c r="E187" s="76"/>
      <c r="F187" s="119"/>
      <c r="G187" s="119"/>
      <c r="H187" s="76"/>
      <c r="I187" s="76"/>
      <c r="J187" s="76"/>
      <c r="K187" s="76"/>
      <c r="L187" s="76"/>
      <c r="M187" s="143"/>
      <c r="N187" s="143"/>
      <c r="O187" s="76"/>
      <c r="P187" s="804"/>
      <c r="Q187" s="804"/>
      <c r="R187" s="804"/>
      <c r="S187" s="804"/>
      <c r="T187" s="804"/>
      <c r="U187" s="804"/>
      <c r="V187" s="804"/>
      <c r="W187" s="804"/>
      <c r="X187" s="804"/>
      <c r="Y187" s="804"/>
      <c r="Z187" s="804"/>
      <c r="AA187" s="804"/>
      <c r="AB187" s="804"/>
      <c r="AC187" s="804"/>
      <c r="AD187" s="804"/>
      <c r="AE187" s="804"/>
      <c r="AF187" s="804"/>
      <c r="AG187" s="804"/>
      <c r="AH187" s="804"/>
      <c r="AI187" s="804"/>
      <c r="AJ187" s="804"/>
      <c r="AK187" s="804"/>
      <c r="AL187" s="804"/>
      <c r="AM187" s="804"/>
      <c r="AN187" s="804"/>
      <c r="AO187" s="804"/>
      <c r="AP187" s="804"/>
      <c r="AQ187" s="804"/>
      <c r="AR187" s="804"/>
      <c r="AS187" s="804"/>
      <c r="AT187" s="804"/>
      <c r="AU187" s="804"/>
      <c r="AV187" s="804"/>
      <c r="AW187" s="804"/>
      <c r="AX187" s="804"/>
      <c r="AY187" s="804"/>
      <c r="AZ187" s="804"/>
      <c r="BA187" s="804"/>
      <c r="BB187" s="804"/>
      <c r="BC187" s="804"/>
      <c r="BD187" s="804"/>
      <c r="BE187" s="804"/>
      <c r="BF187" s="804"/>
      <c r="BG187" s="804"/>
      <c r="BH187" s="804"/>
      <c r="BI187" s="804"/>
      <c r="BJ187" s="804"/>
      <c r="BK187" s="804"/>
      <c r="BL187" s="804"/>
      <c r="BM187" s="804"/>
      <c r="BN187" s="804"/>
      <c r="BO187" s="804"/>
      <c r="BP187" s="804"/>
      <c r="BQ187" s="804"/>
      <c r="BR187" s="804"/>
      <c r="BS187" s="804"/>
      <c r="BT187" s="804"/>
    </row>
    <row r="188" spans="1:72" s="78" customFormat="1" ht="12.75" x14ac:dyDescent="0.2">
      <c r="A188" s="76"/>
      <c r="B188" s="76"/>
      <c r="C188" s="76"/>
      <c r="D188" s="76"/>
      <c r="E188" s="76"/>
      <c r="F188" s="119"/>
      <c r="G188" s="119"/>
      <c r="H188" s="76"/>
      <c r="I188" s="76"/>
      <c r="J188" s="76"/>
      <c r="K188" s="76"/>
      <c r="L188" s="76"/>
      <c r="M188" s="143"/>
      <c r="N188" s="143"/>
      <c r="O188" s="76"/>
      <c r="P188" s="804"/>
      <c r="Q188" s="804"/>
      <c r="R188" s="804"/>
      <c r="S188" s="804"/>
      <c r="T188" s="804"/>
      <c r="U188" s="804"/>
      <c r="V188" s="804"/>
      <c r="W188" s="804"/>
      <c r="X188" s="804"/>
      <c r="Y188" s="804"/>
      <c r="Z188" s="804"/>
      <c r="AA188" s="804"/>
      <c r="AB188" s="804"/>
      <c r="AC188" s="804"/>
      <c r="AD188" s="804"/>
      <c r="AE188" s="804"/>
      <c r="AF188" s="804"/>
      <c r="AG188" s="804"/>
      <c r="AH188" s="804"/>
      <c r="AI188" s="804"/>
      <c r="AJ188" s="804"/>
      <c r="AK188" s="804"/>
      <c r="AL188" s="804"/>
      <c r="AM188" s="804"/>
      <c r="AN188" s="804"/>
      <c r="AO188" s="804"/>
      <c r="AP188" s="804"/>
      <c r="AQ188" s="804"/>
      <c r="AR188" s="804"/>
      <c r="AS188" s="804"/>
      <c r="AT188" s="804"/>
      <c r="AU188" s="804"/>
      <c r="AV188" s="804"/>
      <c r="AW188" s="804"/>
      <c r="AX188" s="804"/>
      <c r="AY188" s="804"/>
      <c r="AZ188" s="804"/>
      <c r="BA188" s="804"/>
      <c r="BB188" s="804"/>
      <c r="BC188" s="804"/>
      <c r="BD188" s="804"/>
      <c r="BE188" s="804"/>
      <c r="BF188" s="804"/>
      <c r="BG188" s="804"/>
      <c r="BH188" s="804"/>
      <c r="BI188" s="804"/>
      <c r="BJ188" s="804"/>
      <c r="BK188" s="804"/>
      <c r="BL188" s="804"/>
      <c r="BM188" s="804"/>
      <c r="BN188" s="804"/>
      <c r="BO188" s="804"/>
      <c r="BP188" s="804"/>
      <c r="BQ188" s="804"/>
      <c r="BR188" s="804"/>
      <c r="BS188" s="804"/>
      <c r="BT188" s="804"/>
    </row>
    <row r="189" spans="1:72" s="78" customFormat="1" ht="12.75" x14ac:dyDescent="0.2">
      <c r="A189" s="76"/>
      <c r="B189" s="76"/>
      <c r="C189" s="76"/>
      <c r="D189" s="76"/>
      <c r="E189" s="76"/>
      <c r="F189" s="119"/>
      <c r="G189" s="119"/>
      <c r="H189" s="76"/>
      <c r="I189" s="76"/>
      <c r="J189" s="76"/>
      <c r="K189" s="76"/>
      <c r="L189" s="76"/>
      <c r="M189" s="143"/>
      <c r="N189" s="143"/>
      <c r="O189" s="76"/>
      <c r="P189" s="804"/>
      <c r="Q189" s="804"/>
      <c r="R189" s="804"/>
      <c r="S189" s="804"/>
      <c r="T189" s="804"/>
      <c r="U189" s="804"/>
      <c r="V189" s="804"/>
      <c r="W189" s="804"/>
      <c r="X189" s="804"/>
      <c r="Y189" s="804"/>
      <c r="Z189" s="804"/>
      <c r="AA189" s="804"/>
      <c r="AB189" s="804"/>
      <c r="AC189" s="804"/>
      <c r="AD189" s="804"/>
      <c r="AE189" s="804"/>
      <c r="AF189" s="804"/>
      <c r="AG189" s="804"/>
      <c r="AH189" s="804"/>
      <c r="AI189" s="804"/>
      <c r="AJ189" s="804"/>
      <c r="AK189" s="804"/>
      <c r="AL189" s="804"/>
      <c r="AM189" s="804"/>
      <c r="AN189" s="804"/>
      <c r="AO189" s="804"/>
      <c r="AP189" s="804"/>
      <c r="AQ189" s="804"/>
      <c r="AR189" s="804"/>
      <c r="AS189" s="804"/>
      <c r="AT189" s="804"/>
      <c r="AU189" s="804"/>
      <c r="AV189" s="804"/>
      <c r="AW189" s="804"/>
      <c r="AX189" s="804"/>
      <c r="AY189" s="804"/>
      <c r="AZ189" s="804"/>
      <c r="BA189" s="804"/>
      <c r="BB189" s="804"/>
      <c r="BC189" s="804"/>
      <c r="BD189" s="804"/>
      <c r="BE189" s="804"/>
      <c r="BF189" s="804"/>
      <c r="BG189" s="804"/>
      <c r="BH189" s="804"/>
      <c r="BI189" s="804"/>
      <c r="BJ189" s="804"/>
      <c r="BK189" s="804"/>
      <c r="BL189" s="804"/>
      <c r="BM189" s="804"/>
      <c r="BN189" s="804"/>
      <c r="BO189" s="804"/>
      <c r="BP189" s="804"/>
      <c r="BQ189" s="804"/>
      <c r="BR189" s="804"/>
      <c r="BS189" s="804"/>
      <c r="BT189" s="804"/>
    </row>
    <row r="190" spans="1:72" s="78" customFormat="1" ht="12.75" x14ac:dyDescent="0.2">
      <c r="A190" s="76"/>
      <c r="B190" s="76"/>
      <c r="C190" s="76"/>
      <c r="D190" s="76"/>
      <c r="E190" s="76"/>
      <c r="F190" s="119"/>
      <c r="G190" s="119"/>
      <c r="H190" s="76"/>
      <c r="I190" s="76"/>
      <c r="J190" s="76"/>
      <c r="K190" s="76"/>
      <c r="L190" s="76"/>
      <c r="M190" s="143"/>
      <c r="N190" s="143"/>
      <c r="O190" s="76"/>
      <c r="P190" s="804"/>
      <c r="Q190" s="804"/>
      <c r="R190" s="804"/>
      <c r="S190" s="804"/>
      <c r="T190" s="804"/>
      <c r="U190" s="804"/>
      <c r="V190" s="804"/>
      <c r="W190" s="804"/>
      <c r="X190" s="804"/>
      <c r="Y190" s="804"/>
      <c r="Z190" s="804"/>
      <c r="AA190" s="804"/>
      <c r="AB190" s="804"/>
      <c r="AC190" s="804"/>
      <c r="AD190" s="804"/>
      <c r="AE190" s="804"/>
      <c r="AF190" s="804"/>
      <c r="AG190" s="804"/>
      <c r="AH190" s="804"/>
      <c r="AI190" s="804"/>
      <c r="AJ190" s="804"/>
      <c r="AK190" s="804"/>
      <c r="AL190" s="804"/>
      <c r="AM190" s="804"/>
      <c r="AN190" s="804"/>
      <c r="AO190" s="804"/>
      <c r="AP190" s="804"/>
      <c r="AQ190" s="804"/>
      <c r="AR190" s="804"/>
      <c r="AS190" s="804"/>
      <c r="AT190" s="804"/>
      <c r="AU190" s="804"/>
      <c r="AV190" s="804"/>
      <c r="AW190" s="804"/>
      <c r="AX190" s="804"/>
      <c r="AY190" s="804"/>
      <c r="AZ190" s="804"/>
      <c r="BA190" s="804"/>
      <c r="BB190" s="804"/>
      <c r="BC190" s="804"/>
      <c r="BD190" s="804"/>
      <c r="BE190" s="804"/>
      <c r="BF190" s="804"/>
      <c r="BG190" s="804"/>
      <c r="BH190" s="804"/>
      <c r="BI190" s="804"/>
      <c r="BJ190" s="804"/>
      <c r="BK190" s="804"/>
      <c r="BL190" s="804"/>
      <c r="BM190" s="804"/>
      <c r="BN190" s="804"/>
      <c r="BO190" s="804"/>
      <c r="BP190" s="804"/>
      <c r="BQ190" s="804"/>
      <c r="BR190" s="804"/>
      <c r="BS190" s="804"/>
      <c r="BT190" s="804"/>
    </row>
    <row r="191" spans="1:72" s="78" customFormat="1" ht="12.75" x14ac:dyDescent="0.2">
      <c r="A191" s="76"/>
      <c r="B191" s="76"/>
      <c r="C191" s="76"/>
      <c r="D191" s="76"/>
      <c r="E191" s="76"/>
      <c r="F191" s="119"/>
      <c r="G191" s="119"/>
      <c r="H191" s="76"/>
      <c r="I191" s="76"/>
      <c r="J191" s="76"/>
      <c r="K191" s="76"/>
      <c r="L191" s="76"/>
      <c r="M191" s="143"/>
      <c r="N191" s="143"/>
      <c r="O191" s="76"/>
      <c r="P191" s="804"/>
      <c r="Q191" s="804"/>
      <c r="R191" s="804"/>
      <c r="S191" s="804"/>
      <c r="T191" s="804"/>
      <c r="U191" s="804"/>
      <c r="V191" s="804"/>
      <c r="W191" s="804"/>
      <c r="X191" s="804"/>
      <c r="Y191" s="804"/>
      <c r="Z191" s="804"/>
      <c r="AA191" s="804"/>
      <c r="AB191" s="804"/>
      <c r="AC191" s="804"/>
      <c r="AD191" s="804"/>
      <c r="AE191" s="804"/>
      <c r="AF191" s="804"/>
      <c r="AG191" s="804"/>
      <c r="AH191" s="804"/>
      <c r="AI191" s="804"/>
      <c r="AJ191" s="804"/>
      <c r="AK191" s="804"/>
      <c r="AL191" s="804"/>
      <c r="AM191" s="804"/>
      <c r="AN191" s="804"/>
      <c r="AO191" s="804"/>
      <c r="AP191" s="804"/>
      <c r="AQ191" s="804"/>
      <c r="AR191" s="804"/>
      <c r="AS191" s="804"/>
      <c r="AT191" s="804"/>
      <c r="AU191" s="804"/>
      <c r="AV191" s="804"/>
      <c r="AW191" s="804"/>
      <c r="AX191" s="804"/>
      <c r="AY191" s="804"/>
      <c r="AZ191" s="804"/>
      <c r="BA191" s="804"/>
      <c r="BB191" s="804"/>
      <c r="BC191" s="804"/>
      <c r="BD191" s="804"/>
      <c r="BE191" s="804"/>
      <c r="BF191" s="804"/>
      <c r="BG191" s="804"/>
      <c r="BH191" s="804"/>
      <c r="BI191" s="804"/>
      <c r="BJ191" s="804"/>
      <c r="BK191" s="804"/>
      <c r="BL191" s="804"/>
      <c r="BM191" s="804"/>
      <c r="BN191" s="804"/>
      <c r="BO191" s="804"/>
      <c r="BP191" s="804"/>
      <c r="BQ191" s="804"/>
      <c r="BR191" s="804"/>
      <c r="BS191" s="804"/>
      <c r="BT191" s="804"/>
    </row>
    <row r="192" spans="1:72" s="78" customFormat="1" ht="12.75" x14ac:dyDescent="0.2">
      <c r="A192" s="76"/>
      <c r="B192" s="76"/>
      <c r="C192" s="76"/>
      <c r="D192" s="76"/>
      <c r="E192" s="76"/>
      <c r="F192" s="119"/>
      <c r="G192" s="119"/>
      <c r="H192" s="76"/>
      <c r="I192" s="76"/>
      <c r="J192" s="76"/>
      <c r="K192" s="76"/>
      <c r="L192" s="76"/>
      <c r="M192" s="143"/>
      <c r="N192" s="143"/>
      <c r="O192" s="76"/>
      <c r="P192" s="804"/>
      <c r="Q192" s="804"/>
      <c r="R192" s="804"/>
      <c r="S192" s="804"/>
      <c r="T192" s="804"/>
      <c r="U192" s="804"/>
      <c r="V192" s="804"/>
      <c r="W192" s="804"/>
      <c r="X192" s="804"/>
      <c r="Y192" s="804"/>
      <c r="Z192" s="804"/>
      <c r="AA192" s="804"/>
      <c r="AB192" s="804"/>
      <c r="AC192" s="804"/>
      <c r="AD192" s="804"/>
      <c r="AE192" s="804"/>
      <c r="AF192" s="804"/>
      <c r="AG192" s="804"/>
      <c r="AH192" s="804"/>
      <c r="AI192" s="804"/>
      <c r="AJ192" s="804"/>
      <c r="AK192" s="804"/>
      <c r="AL192" s="804"/>
      <c r="AM192" s="804"/>
      <c r="AN192" s="804"/>
      <c r="AO192" s="804"/>
      <c r="AP192" s="804"/>
      <c r="AQ192" s="804"/>
      <c r="AR192" s="804"/>
      <c r="AS192" s="804"/>
      <c r="AT192" s="804"/>
      <c r="AU192" s="804"/>
      <c r="AV192" s="804"/>
      <c r="AW192" s="804"/>
      <c r="AX192" s="804"/>
      <c r="AY192" s="804"/>
      <c r="AZ192" s="804"/>
      <c r="BA192" s="804"/>
      <c r="BB192" s="804"/>
      <c r="BC192" s="804"/>
      <c r="BD192" s="804"/>
      <c r="BE192" s="804"/>
      <c r="BF192" s="804"/>
      <c r="BG192" s="804"/>
      <c r="BH192" s="804"/>
      <c r="BI192" s="804"/>
      <c r="BJ192" s="804"/>
      <c r="BK192" s="804"/>
      <c r="BL192" s="804"/>
      <c r="BM192" s="804"/>
      <c r="BN192" s="804"/>
      <c r="BO192" s="804"/>
      <c r="BP192" s="804"/>
      <c r="BQ192" s="804"/>
      <c r="BR192" s="804"/>
      <c r="BS192" s="804"/>
      <c r="BT192" s="804"/>
    </row>
    <row r="193" spans="1:72" s="78" customFormat="1" ht="12.75" x14ac:dyDescent="0.2">
      <c r="A193" s="76"/>
      <c r="B193" s="76"/>
      <c r="C193" s="76"/>
      <c r="D193" s="76"/>
      <c r="E193" s="76"/>
      <c r="F193" s="119"/>
      <c r="G193" s="119"/>
      <c r="H193" s="76"/>
      <c r="I193" s="76"/>
      <c r="J193" s="76"/>
      <c r="K193" s="76"/>
      <c r="L193" s="76"/>
      <c r="M193" s="143"/>
      <c r="N193" s="143"/>
      <c r="O193" s="76"/>
      <c r="P193" s="804"/>
      <c r="Q193" s="804"/>
      <c r="R193" s="804"/>
      <c r="S193" s="804"/>
      <c r="T193" s="804"/>
      <c r="U193" s="804"/>
      <c r="V193" s="804"/>
      <c r="W193" s="804"/>
      <c r="X193" s="804"/>
      <c r="Y193" s="804"/>
      <c r="Z193" s="804"/>
      <c r="AA193" s="804"/>
      <c r="AB193" s="804"/>
      <c r="AC193" s="804"/>
      <c r="AD193" s="804"/>
      <c r="AE193" s="804"/>
      <c r="AF193" s="804"/>
      <c r="AG193" s="804"/>
      <c r="AH193" s="804"/>
      <c r="AI193" s="804"/>
      <c r="AJ193" s="804"/>
      <c r="AK193" s="804"/>
      <c r="AL193" s="804"/>
      <c r="AM193" s="804"/>
      <c r="AN193" s="804"/>
      <c r="AO193" s="804"/>
      <c r="AP193" s="804"/>
      <c r="AQ193" s="804"/>
      <c r="AR193" s="804"/>
      <c r="AS193" s="804"/>
      <c r="AT193" s="804"/>
      <c r="AU193" s="804"/>
      <c r="AV193" s="804"/>
      <c r="AW193" s="804"/>
      <c r="AX193" s="804"/>
      <c r="AY193" s="804"/>
      <c r="AZ193" s="804"/>
      <c r="BA193" s="804"/>
      <c r="BB193" s="804"/>
      <c r="BC193" s="804"/>
      <c r="BD193" s="804"/>
      <c r="BE193" s="804"/>
      <c r="BF193" s="804"/>
      <c r="BG193" s="804"/>
      <c r="BH193" s="804"/>
      <c r="BI193" s="804"/>
      <c r="BJ193" s="804"/>
      <c r="BK193" s="804"/>
      <c r="BL193" s="804"/>
      <c r="BM193" s="804"/>
      <c r="BN193" s="804"/>
      <c r="BO193" s="804"/>
      <c r="BP193" s="804"/>
      <c r="BQ193" s="804"/>
      <c r="BR193" s="804"/>
      <c r="BS193" s="804"/>
      <c r="BT193" s="804"/>
    </row>
    <row r="194" spans="1:72" s="78" customFormat="1" ht="12.75" x14ac:dyDescent="0.2">
      <c r="A194" s="76"/>
      <c r="B194" s="76"/>
      <c r="C194" s="76"/>
      <c r="D194" s="76"/>
      <c r="E194" s="76"/>
      <c r="F194" s="119"/>
      <c r="G194" s="119"/>
      <c r="H194" s="76"/>
      <c r="I194" s="76"/>
      <c r="J194" s="76"/>
      <c r="K194" s="76"/>
      <c r="L194" s="76"/>
      <c r="M194" s="143"/>
      <c r="N194" s="143"/>
      <c r="O194" s="76"/>
      <c r="P194" s="804"/>
      <c r="Q194" s="804"/>
      <c r="R194" s="804"/>
      <c r="S194" s="804"/>
      <c r="T194" s="804"/>
      <c r="U194" s="804"/>
      <c r="V194" s="804"/>
      <c r="W194" s="804"/>
      <c r="X194" s="804"/>
      <c r="Y194" s="804"/>
      <c r="Z194" s="804"/>
      <c r="AA194" s="804"/>
      <c r="AB194" s="804"/>
      <c r="AC194" s="804"/>
      <c r="AD194" s="804"/>
      <c r="AE194" s="804"/>
      <c r="AF194" s="804"/>
      <c r="AG194" s="804"/>
      <c r="AH194" s="804"/>
      <c r="AI194" s="804"/>
      <c r="AJ194" s="804"/>
      <c r="AK194" s="804"/>
      <c r="AL194" s="804"/>
      <c r="AM194" s="804"/>
      <c r="AN194" s="804"/>
      <c r="AO194" s="804"/>
      <c r="AP194" s="804"/>
      <c r="AQ194" s="804"/>
      <c r="AR194" s="804"/>
      <c r="AS194" s="804"/>
      <c r="AT194" s="804"/>
      <c r="AU194" s="804"/>
      <c r="AV194" s="804"/>
      <c r="AW194" s="804"/>
      <c r="AX194" s="804"/>
      <c r="AY194" s="804"/>
      <c r="AZ194" s="804"/>
      <c r="BA194" s="804"/>
      <c r="BB194" s="804"/>
      <c r="BC194" s="804"/>
      <c r="BD194" s="804"/>
      <c r="BE194" s="804"/>
      <c r="BF194" s="804"/>
      <c r="BG194" s="804"/>
      <c r="BH194" s="804"/>
      <c r="BI194" s="804"/>
      <c r="BJ194" s="804"/>
      <c r="BK194" s="804"/>
      <c r="BL194" s="804"/>
      <c r="BM194" s="804"/>
      <c r="BN194" s="804"/>
      <c r="BO194" s="804"/>
      <c r="BP194" s="804"/>
      <c r="BQ194" s="804"/>
      <c r="BR194" s="804"/>
      <c r="BS194" s="804"/>
      <c r="BT194" s="804"/>
    </row>
    <row r="195" spans="1:72" s="78" customFormat="1" ht="12.75" x14ac:dyDescent="0.2">
      <c r="A195" s="76"/>
      <c r="B195" s="76"/>
      <c r="C195" s="76"/>
      <c r="D195" s="76"/>
      <c r="E195" s="76"/>
      <c r="F195" s="119"/>
      <c r="G195" s="119"/>
      <c r="H195" s="76"/>
      <c r="I195" s="76"/>
      <c r="J195" s="76"/>
      <c r="K195" s="76"/>
      <c r="L195" s="76"/>
      <c r="M195" s="143"/>
      <c r="N195" s="143"/>
      <c r="O195" s="76"/>
      <c r="P195" s="804"/>
      <c r="Q195" s="804"/>
      <c r="R195" s="804"/>
      <c r="S195" s="804"/>
      <c r="T195" s="804"/>
      <c r="U195" s="804"/>
      <c r="V195" s="804"/>
      <c r="W195" s="804"/>
      <c r="X195" s="804"/>
      <c r="Y195" s="804"/>
      <c r="Z195" s="804"/>
      <c r="AA195" s="804"/>
      <c r="AB195" s="804"/>
      <c r="AC195" s="804"/>
      <c r="AD195" s="804"/>
      <c r="AE195" s="804"/>
      <c r="AF195" s="804"/>
      <c r="AG195" s="804"/>
      <c r="AH195" s="804"/>
      <c r="AI195" s="804"/>
      <c r="AJ195" s="804"/>
      <c r="AK195" s="804"/>
      <c r="AL195" s="804"/>
      <c r="AM195" s="804"/>
      <c r="AN195" s="804"/>
      <c r="AO195" s="804"/>
      <c r="AP195" s="804"/>
      <c r="AQ195" s="804"/>
      <c r="AR195" s="804"/>
      <c r="AS195" s="804"/>
      <c r="AT195" s="804"/>
      <c r="AU195" s="804"/>
      <c r="AV195" s="804"/>
      <c r="AW195" s="804"/>
      <c r="AX195" s="804"/>
      <c r="AY195" s="804"/>
      <c r="AZ195" s="804"/>
      <c r="BA195" s="804"/>
      <c r="BB195" s="804"/>
      <c r="BC195" s="804"/>
      <c r="BD195" s="804"/>
      <c r="BE195" s="804"/>
      <c r="BF195" s="804"/>
      <c r="BG195" s="804"/>
      <c r="BH195" s="804"/>
      <c r="BI195" s="804"/>
      <c r="BJ195" s="804"/>
      <c r="BK195" s="804"/>
      <c r="BL195" s="804"/>
      <c r="BM195" s="804"/>
      <c r="BN195" s="804"/>
      <c r="BO195" s="804"/>
      <c r="BP195" s="804"/>
      <c r="BQ195" s="804"/>
      <c r="BR195" s="804"/>
      <c r="BS195" s="804"/>
      <c r="BT195" s="804"/>
    </row>
    <row r="196" spans="1:72" s="78" customFormat="1" ht="12.75" x14ac:dyDescent="0.2">
      <c r="A196" s="76"/>
      <c r="B196" s="76"/>
      <c r="C196" s="76"/>
      <c r="D196" s="76"/>
      <c r="E196" s="76"/>
      <c r="F196" s="119"/>
      <c r="G196" s="119"/>
      <c r="H196" s="76"/>
      <c r="I196" s="76"/>
      <c r="J196" s="76"/>
      <c r="K196" s="76"/>
      <c r="L196" s="76"/>
      <c r="M196" s="143"/>
      <c r="N196" s="143"/>
      <c r="O196" s="76"/>
      <c r="P196" s="804"/>
      <c r="Q196" s="804"/>
      <c r="R196" s="804"/>
      <c r="S196" s="804"/>
      <c r="T196" s="804"/>
      <c r="U196" s="804"/>
      <c r="V196" s="804"/>
      <c r="W196" s="804"/>
      <c r="X196" s="804"/>
      <c r="Y196" s="804"/>
      <c r="Z196" s="804"/>
      <c r="AA196" s="804"/>
      <c r="AB196" s="804"/>
      <c r="AC196" s="804"/>
      <c r="AD196" s="804"/>
      <c r="AE196" s="804"/>
      <c r="AF196" s="804"/>
      <c r="AG196" s="804"/>
      <c r="AH196" s="804"/>
      <c r="AI196" s="804"/>
      <c r="AJ196" s="804"/>
      <c r="AK196" s="804"/>
      <c r="AL196" s="804"/>
      <c r="AM196" s="804"/>
      <c r="AN196" s="804"/>
      <c r="AO196" s="804"/>
      <c r="AP196" s="804"/>
      <c r="AQ196" s="804"/>
      <c r="AR196" s="804"/>
      <c r="AS196" s="804"/>
      <c r="AT196" s="804"/>
      <c r="AU196" s="804"/>
      <c r="AV196" s="804"/>
      <c r="AW196" s="804"/>
      <c r="AX196" s="804"/>
      <c r="AY196" s="804"/>
      <c r="AZ196" s="804"/>
      <c r="BA196" s="804"/>
      <c r="BB196" s="804"/>
      <c r="BC196" s="804"/>
      <c r="BD196" s="804"/>
      <c r="BE196" s="804"/>
      <c r="BF196" s="804"/>
      <c r="BG196" s="804"/>
      <c r="BH196" s="804"/>
      <c r="BI196" s="804"/>
      <c r="BJ196" s="804"/>
      <c r="BK196" s="804"/>
      <c r="BL196" s="804"/>
      <c r="BM196" s="804"/>
      <c r="BN196" s="804"/>
      <c r="BO196" s="804"/>
      <c r="BP196" s="804"/>
      <c r="BQ196" s="804"/>
      <c r="BR196" s="804"/>
      <c r="BS196" s="804"/>
      <c r="BT196" s="804"/>
    </row>
    <row r="197" spans="1:72" s="78" customFormat="1" ht="12.75" x14ac:dyDescent="0.2">
      <c r="A197" s="76"/>
      <c r="B197" s="76"/>
      <c r="C197" s="76"/>
      <c r="D197" s="76"/>
      <c r="E197" s="76"/>
      <c r="F197" s="119"/>
      <c r="G197" s="119"/>
      <c r="H197" s="76"/>
      <c r="I197" s="76"/>
      <c r="J197" s="76"/>
      <c r="K197" s="76"/>
      <c r="L197" s="76"/>
      <c r="M197" s="143"/>
      <c r="N197" s="143"/>
      <c r="O197" s="76"/>
      <c r="P197" s="804"/>
      <c r="Q197" s="804"/>
      <c r="R197" s="804"/>
      <c r="S197" s="804"/>
      <c r="T197" s="804"/>
      <c r="U197" s="804"/>
      <c r="V197" s="804"/>
      <c r="W197" s="804"/>
      <c r="X197" s="804"/>
      <c r="Y197" s="804"/>
      <c r="Z197" s="804"/>
      <c r="AA197" s="804"/>
      <c r="AB197" s="804"/>
      <c r="AC197" s="804"/>
      <c r="AD197" s="804"/>
      <c r="AE197" s="804"/>
      <c r="AF197" s="804"/>
      <c r="AG197" s="804"/>
      <c r="AH197" s="804"/>
      <c r="AI197" s="804"/>
      <c r="AJ197" s="804"/>
      <c r="AK197" s="804"/>
      <c r="AL197" s="804"/>
      <c r="AM197" s="804"/>
      <c r="AN197" s="804"/>
      <c r="AO197" s="804"/>
      <c r="AP197" s="804"/>
      <c r="AQ197" s="804"/>
      <c r="AR197" s="804"/>
      <c r="AS197" s="804"/>
      <c r="AT197" s="804"/>
      <c r="AU197" s="804"/>
      <c r="AV197" s="804"/>
      <c r="AW197" s="804"/>
      <c r="AX197" s="804"/>
      <c r="AY197" s="804"/>
      <c r="AZ197" s="804"/>
      <c r="BA197" s="804"/>
      <c r="BB197" s="804"/>
      <c r="BC197" s="804"/>
      <c r="BD197" s="804"/>
      <c r="BE197" s="804"/>
      <c r="BF197" s="804"/>
      <c r="BG197" s="804"/>
      <c r="BH197" s="804"/>
      <c r="BI197" s="804"/>
      <c r="BJ197" s="804"/>
      <c r="BK197" s="804"/>
      <c r="BL197" s="804"/>
      <c r="BM197" s="804"/>
      <c r="BN197" s="804"/>
      <c r="BO197" s="804"/>
      <c r="BP197" s="804"/>
      <c r="BQ197" s="804"/>
      <c r="BR197" s="804"/>
      <c r="BS197" s="804"/>
      <c r="BT197" s="804"/>
    </row>
    <row r="198" spans="1:72" s="78" customFormat="1" ht="12.75" x14ac:dyDescent="0.2">
      <c r="A198" s="76"/>
      <c r="B198" s="76"/>
      <c r="C198" s="76"/>
      <c r="D198" s="76"/>
      <c r="E198" s="76"/>
      <c r="F198" s="119"/>
      <c r="G198" s="119"/>
      <c r="H198" s="76"/>
      <c r="I198" s="76"/>
      <c r="J198" s="76"/>
      <c r="K198" s="76"/>
      <c r="L198" s="76"/>
      <c r="M198" s="143"/>
      <c r="N198" s="143"/>
      <c r="O198" s="76"/>
      <c r="P198" s="804"/>
      <c r="Q198" s="804"/>
      <c r="R198" s="804"/>
      <c r="S198" s="804"/>
      <c r="T198" s="804"/>
      <c r="U198" s="804"/>
      <c r="V198" s="804"/>
      <c r="W198" s="804"/>
      <c r="X198" s="804"/>
      <c r="Y198" s="804"/>
      <c r="Z198" s="804"/>
      <c r="AA198" s="804"/>
      <c r="AB198" s="804"/>
      <c r="AC198" s="804"/>
      <c r="AD198" s="804"/>
      <c r="AE198" s="804"/>
      <c r="AF198" s="804"/>
      <c r="AG198" s="804"/>
      <c r="AH198" s="804"/>
      <c r="AI198" s="804"/>
      <c r="AJ198" s="804"/>
      <c r="AK198" s="804"/>
      <c r="AL198" s="804"/>
      <c r="AM198" s="804"/>
      <c r="AN198" s="804"/>
      <c r="AO198" s="804"/>
      <c r="AP198" s="804"/>
      <c r="AQ198" s="804"/>
      <c r="AR198" s="804"/>
      <c r="AS198" s="804"/>
      <c r="AT198" s="804"/>
      <c r="AU198" s="804"/>
      <c r="AV198" s="804"/>
      <c r="AW198" s="804"/>
      <c r="AX198" s="804"/>
      <c r="AY198" s="804"/>
      <c r="AZ198" s="804"/>
      <c r="BA198" s="804"/>
      <c r="BB198" s="804"/>
      <c r="BC198" s="804"/>
      <c r="BD198" s="804"/>
      <c r="BE198" s="804"/>
      <c r="BF198" s="804"/>
      <c r="BG198" s="804"/>
      <c r="BH198" s="804"/>
      <c r="BI198" s="804"/>
      <c r="BJ198" s="804"/>
      <c r="BK198" s="804"/>
      <c r="BL198" s="804"/>
      <c r="BM198" s="804"/>
      <c r="BN198" s="804"/>
      <c r="BO198" s="804"/>
      <c r="BP198" s="804"/>
      <c r="BQ198" s="804"/>
      <c r="BR198" s="804"/>
      <c r="BS198" s="804"/>
      <c r="BT198" s="804"/>
    </row>
    <row r="199" spans="1:72" s="78" customFormat="1" ht="12.75" x14ac:dyDescent="0.2">
      <c r="A199" s="76"/>
      <c r="B199" s="76"/>
      <c r="C199" s="76"/>
      <c r="D199" s="76"/>
      <c r="E199" s="76"/>
      <c r="F199" s="119"/>
      <c r="G199" s="119"/>
      <c r="H199" s="76"/>
      <c r="I199" s="76"/>
      <c r="J199" s="76"/>
      <c r="K199" s="76"/>
      <c r="L199" s="76"/>
      <c r="M199" s="143"/>
      <c r="N199" s="143"/>
      <c r="O199" s="76"/>
      <c r="P199" s="804"/>
      <c r="Q199" s="804"/>
      <c r="R199" s="804"/>
      <c r="S199" s="804"/>
      <c r="T199" s="804"/>
      <c r="U199" s="804"/>
      <c r="V199" s="804"/>
      <c r="W199" s="804"/>
      <c r="X199" s="804"/>
      <c r="Y199" s="804"/>
      <c r="Z199" s="804"/>
      <c r="AA199" s="804"/>
      <c r="AB199" s="804"/>
      <c r="AC199" s="804"/>
      <c r="AD199" s="804"/>
      <c r="AE199" s="804"/>
      <c r="AF199" s="804"/>
      <c r="AG199" s="804"/>
      <c r="AH199" s="804"/>
      <c r="AI199" s="804"/>
      <c r="AJ199" s="804"/>
      <c r="AK199" s="804"/>
      <c r="AL199" s="804"/>
      <c r="AM199" s="804"/>
      <c r="AN199" s="804"/>
      <c r="AO199" s="804"/>
      <c r="AP199" s="804"/>
      <c r="AQ199" s="804"/>
      <c r="AR199" s="804"/>
      <c r="AS199" s="804"/>
      <c r="AT199" s="804"/>
      <c r="AU199" s="804"/>
      <c r="AV199" s="804"/>
      <c r="AW199" s="804"/>
      <c r="AX199" s="804"/>
      <c r="AY199" s="804"/>
      <c r="AZ199" s="804"/>
      <c r="BA199" s="804"/>
      <c r="BB199" s="804"/>
      <c r="BC199" s="804"/>
      <c r="BD199" s="804"/>
      <c r="BE199" s="804"/>
      <c r="BF199" s="804"/>
      <c r="BG199" s="804"/>
      <c r="BH199" s="804"/>
      <c r="BI199" s="804"/>
      <c r="BJ199" s="804"/>
      <c r="BK199" s="804"/>
      <c r="BL199" s="804"/>
      <c r="BM199" s="804"/>
      <c r="BN199" s="804"/>
      <c r="BO199" s="804"/>
      <c r="BP199" s="804"/>
      <c r="BQ199" s="804"/>
      <c r="BR199" s="804"/>
      <c r="BS199" s="804"/>
      <c r="BT199" s="804"/>
    </row>
    <row r="200" spans="1:72" s="78" customFormat="1" ht="12.75" x14ac:dyDescent="0.2">
      <c r="A200" s="76"/>
      <c r="B200" s="76"/>
      <c r="C200" s="76"/>
      <c r="D200" s="76"/>
      <c r="E200" s="76"/>
      <c r="F200" s="119"/>
      <c r="G200" s="119"/>
      <c r="H200" s="76"/>
      <c r="I200" s="76"/>
      <c r="J200" s="76"/>
      <c r="K200" s="76"/>
      <c r="L200" s="76"/>
      <c r="M200" s="143"/>
      <c r="N200" s="143"/>
      <c r="O200" s="76"/>
      <c r="P200" s="804"/>
      <c r="Q200" s="804"/>
      <c r="R200" s="804"/>
      <c r="S200" s="804"/>
      <c r="T200" s="804"/>
      <c r="U200" s="804"/>
      <c r="V200" s="804"/>
      <c r="W200" s="804"/>
      <c r="X200" s="804"/>
      <c r="Y200" s="804"/>
      <c r="Z200" s="804"/>
      <c r="AA200" s="804"/>
      <c r="AB200" s="804"/>
      <c r="AC200" s="804"/>
      <c r="AD200" s="804"/>
      <c r="AE200" s="804"/>
      <c r="AF200" s="804"/>
      <c r="AG200" s="804"/>
      <c r="AH200" s="804"/>
      <c r="AI200" s="804"/>
      <c r="AJ200" s="804"/>
      <c r="AK200" s="804"/>
      <c r="AL200" s="804"/>
      <c r="AM200" s="804"/>
      <c r="AN200" s="804"/>
      <c r="AO200" s="804"/>
      <c r="AP200" s="804"/>
      <c r="AQ200" s="804"/>
      <c r="AR200" s="804"/>
      <c r="AS200" s="804"/>
      <c r="AT200" s="804"/>
      <c r="AU200" s="804"/>
      <c r="AV200" s="804"/>
      <c r="AW200" s="804"/>
      <c r="AX200" s="804"/>
      <c r="AY200" s="804"/>
      <c r="AZ200" s="804"/>
      <c r="BA200" s="804"/>
      <c r="BB200" s="804"/>
      <c r="BC200" s="804"/>
      <c r="BD200" s="804"/>
      <c r="BE200" s="804"/>
      <c r="BF200" s="804"/>
      <c r="BG200" s="804"/>
      <c r="BH200" s="804"/>
      <c r="BI200" s="804"/>
      <c r="BJ200" s="804"/>
      <c r="BK200" s="804"/>
      <c r="BL200" s="804"/>
      <c r="BM200" s="804"/>
      <c r="BN200" s="804"/>
      <c r="BO200" s="804"/>
      <c r="BP200" s="804"/>
      <c r="BQ200" s="804"/>
      <c r="BR200" s="804"/>
      <c r="BS200" s="804"/>
      <c r="BT200" s="804"/>
    </row>
    <row r="201" spans="1:72" s="78" customFormat="1" ht="12.75" x14ac:dyDescent="0.2">
      <c r="A201" s="76"/>
      <c r="B201" s="76"/>
      <c r="C201" s="76"/>
      <c r="D201" s="76"/>
      <c r="E201" s="76"/>
      <c r="F201" s="119"/>
      <c r="G201" s="119"/>
      <c r="H201" s="76"/>
      <c r="I201" s="76"/>
      <c r="J201" s="76"/>
      <c r="K201" s="76"/>
      <c r="L201" s="76"/>
      <c r="M201" s="143"/>
      <c r="N201" s="143"/>
      <c r="O201" s="76"/>
      <c r="P201" s="804"/>
      <c r="Q201" s="804"/>
      <c r="R201" s="804"/>
      <c r="S201" s="804"/>
      <c r="T201" s="804"/>
      <c r="U201" s="804"/>
      <c r="V201" s="804"/>
      <c r="W201" s="804"/>
      <c r="X201" s="804"/>
      <c r="Y201" s="804"/>
      <c r="Z201" s="804"/>
      <c r="AA201" s="804"/>
      <c r="AB201" s="804"/>
      <c r="AC201" s="804"/>
      <c r="AD201" s="804"/>
      <c r="AE201" s="804"/>
      <c r="AF201" s="804"/>
      <c r="AG201" s="804"/>
      <c r="AH201" s="804"/>
      <c r="AI201" s="804"/>
      <c r="AJ201" s="804"/>
      <c r="AK201" s="804"/>
      <c r="AL201" s="804"/>
      <c r="AM201" s="804"/>
      <c r="AN201" s="804"/>
      <c r="AO201" s="804"/>
      <c r="AP201" s="804"/>
      <c r="AQ201" s="804"/>
      <c r="AR201" s="804"/>
      <c r="AS201" s="804"/>
      <c r="AT201" s="804"/>
      <c r="AU201" s="804"/>
      <c r="AV201" s="804"/>
      <c r="AW201" s="804"/>
      <c r="AX201" s="804"/>
      <c r="AY201" s="804"/>
      <c r="AZ201" s="804"/>
      <c r="BA201" s="804"/>
      <c r="BB201" s="804"/>
      <c r="BC201" s="804"/>
      <c r="BD201" s="804"/>
      <c r="BE201" s="804"/>
      <c r="BF201" s="804"/>
      <c r="BG201" s="804"/>
      <c r="BH201" s="804"/>
      <c r="BI201" s="804"/>
      <c r="BJ201" s="804"/>
      <c r="BK201" s="804"/>
      <c r="BL201" s="804"/>
      <c r="BM201" s="804"/>
      <c r="BN201" s="804"/>
      <c r="BO201" s="804"/>
      <c r="BP201" s="804"/>
      <c r="BQ201" s="804"/>
      <c r="BR201" s="804"/>
      <c r="BS201" s="804"/>
      <c r="BT201" s="804"/>
    </row>
    <row r="202" spans="1:72" s="78" customFormat="1" ht="12.75" x14ac:dyDescent="0.2">
      <c r="A202" s="76"/>
      <c r="B202" s="76"/>
      <c r="C202" s="76"/>
      <c r="D202" s="76"/>
      <c r="E202" s="76"/>
      <c r="F202" s="119"/>
      <c r="G202" s="119"/>
      <c r="H202" s="76"/>
      <c r="I202" s="76"/>
      <c r="J202" s="76"/>
      <c r="K202" s="76"/>
      <c r="L202" s="76"/>
      <c r="M202" s="143"/>
      <c r="N202" s="143"/>
      <c r="O202" s="76"/>
      <c r="P202" s="804"/>
      <c r="Q202" s="804"/>
      <c r="R202" s="804"/>
      <c r="S202" s="804"/>
      <c r="T202" s="804"/>
      <c r="U202" s="804"/>
      <c r="V202" s="804"/>
      <c r="W202" s="804"/>
      <c r="X202" s="804"/>
      <c r="Y202" s="804"/>
      <c r="Z202" s="804"/>
      <c r="AA202" s="804"/>
      <c r="AB202" s="804"/>
      <c r="AC202" s="804"/>
      <c r="AD202" s="804"/>
      <c r="AE202" s="804"/>
      <c r="AF202" s="804"/>
      <c r="AG202" s="804"/>
      <c r="AH202" s="804"/>
      <c r="AI202" s="804"/>
      <c r="AJ202" s="804"/>
      <c r="AK202" s="804"/>
      <c r="AL202" s="804"/>
      <c r="AM202" s="804"/>
      <c r="AN202" s="804"/>
      <c r="AO202" s="804"/>
      <c r="AP202" s="804"/>
      <c r="AQ202" s="804"/>
      <c r="AR202" s="804"/>
      <c r="AS202" s="804"/>
      <c r="AT202" s="804"/>
      <c r="AU202" s="804"/>
      <c r="AV202" s="804"/>
      <c r="AW202" s="804"/>
      <c r="AX202" s="804"/>
      <c r="AY202" s="804"/>
      <c r="AZ202" s="804"/>
      <c r="BA202" s="804"/>
      <c r="BB202" s="804"/>
      <c r="BC202" s="804"/>
      <c r="BD202" s="804"/>
      <c r="BE202" s="804"/>
      <c r="BF202" s="804"/>
      <c r="BG202" s="804"/>
      <c r="BH202" s="804"/>
      <c r="BI202" s="804"/>
      <c r="BJ202" s="804"/>
      <c r="BK202" s="804"/>
      <c r="BL202" s="804"/>
      <c r="BM202" s="804"/>
      <c r="BN202" s="804"/>
      <c r="BO202" s="804"/>
      <c r="BP202" s="804"/>
      <c r="BQ202" s="804"/>
      <c r="BR202" s="804"/>
      <c r="BS202" s="804"/>
      <c r="BT202" s="804"/>
    </row>
    <row r="203" spans="1:72" s="78" customFormat="1" ht="12.75" x14ac:dyDescent="0.2">
      <c r="A203" s="76"/>
      <c r="B203" s="76"/>
      <c r="C203" s="76"/>
      <c r="D203" s="76"/>
      <c r="E203" s="76"/>
      <c r="F203" s="119"/>
      <c r="G203" s="119"/>
      <c r="H203" s="76"/>
      <c r="I203" s="76"/>
      <c r="J203" s="76"/>
      <c r="K203" s="76"/>
      <c r="L203" s="76"/>
      <c r="M203" s="143"/>
      <c r="N203" s="143"/>
      <c r="O203" s="76"/>
      <c r="P203" s="804"/>
      <c r="Q203" s="804"/>
      <c r="R203" s="804"/>
      <c r="S203" s="804"/>
      <c r="T203" s="804"/>
      <c r="U203" s="804"/>
      <c r="V203" s="804"/>
      <c r="W203" s="804"/>
      <c r="X203" s="804"/>
      <c r="Y203" s="804"/>
      <c r="Z203" s="804"/>
      <c r="AA203" s="804"/>
      <c r="AB203" s="804"/>
      <c r="AC203" s="804"/>
      <c r="AD203" s="804"/>
      <c r="AE203" s="804"/>
      <c r="AF203" s="804"/>
      <c r="AG203" s="804"/>
      <c r="AH203" s="804"/>
      <c r="AI203" s="804"/>
      <c r="AJ203" s="804"/>
      <c r="AK203" s="804"/>
      <c r="AL203" s="804"/>
      <c r="AM203" s="804"/>
      <c r="AN203" s="804"/>
      <c r="AO203" s="804"/>
      <c r="AP203" s="804"/>
      <c r="AQ203" s="804"/>
      <c r="AR203" s="804"/>
      <c r="AS203" s="804"/>
      <c r="AT203" s="804"/>
      <c r="AU203" s="804"/>
      <c r="AV203" s="804"/>
      <c r="AW203" s="804"/>
      <c r="AX203" s="804"/>
      <c r="AY203" s="804"/>
      <c r="AZ203" s="804"/>
      <c r="BA203" s="804"/>
      <c r="BB203" s="804"/>
      <c r="BC203" s="804"/>
      <c r="BD203" s="804"/>
      <c r="BE203" s="804"/>
      <c r="BF203" s="804"/>
      <c r="BG203" s="804"/>
      <c r="BH203" s="804"/>
      <c r="BI203" s="804"/>
      <c r="BJ203" s="804"/>
      <c r="BK203" s="804"/>
      <c r="BL203" s="804"/>
      <c r="BM203" s="804"/>
      <c r="BN203" s="804"/>
      <c r="BO203" s="804"/>
      <c r="BP203" s="804"/>
      <c r="BQ203" s="804"/>
      <c r="BR203" s="804"/>
      <c r="BS203" s="804"/>
      <c r="BT203" s="804"/>
    </row>
    <row r="204" spans="1:72" s="78" customFormat="1" ht="12.75" x14ac:dyDescent="0.2">
      <c r="A204" s="76"/>
      <c r="B204" s="76"/>
      <c r="C204" s="76"/>
      <c r="D204" s="76"/>
      <c r="E204" s="76"/>
      <c r="F204" s="119"/>
      <c r="G204" s="119"/>
      <c r="H204" s="76"/>
      <c r="I204" s="76"/>
      <c r="J204" s="76"/>
      <c r="K204" s="76"/>
      <c r="L204" s="76"/>
      <c r="M204" s="143"/>
      <c r="N204" s="143"/>
      <c r="O204" s="76"/>
      <c r="P204" s="804"/>
      <c r="Q204" s="804"/>
      <c r="R204" s="804"/>
      <c r="S204" s="804"/>
      <c r="T204" s="804"/>
      <c r="U204" s="804"/>
      <c r="V204" s="804"/>
      <c r="W204" s="804"/>
      <c r="X204" s="804"/>
      <c r="Y204" s="804"/>
      <c r="Z204" s="804"/>
      <c r="AA204" s="804"/>
      <c r="AB204" s="804"/>
      <c r="AC204" s="804"/>
      <c r="AD204" s="804"/>
      <c r="AE204" s="804"/>
      <c r="AF204" s="804"/>
      <c r="AG204" s="804"/>
      <c r="AH204" s="804"/>
      <c r="AI204" s="804"/>
      <c r="AJ204" s="804"/>
      <c r="AK204" s="804"/>
      <c r="AL204" s="804"/>
      <c r="AM204" s="804"/>
      <c r="AN204" s="804"/>
      <c r="AO204" s="804"/>
      <c r="AP204" s="804"/>
      <c r="AQ204" s="804"/>
      <c r="AR204" s="804"/>
      <c r="AS204" s="804"/>
      <c r="AT204" s="804"/>
      <c r="AU204" s="804"/>
      <c r="AV204" s="804"/>
      <c r="AW204" s="804"/>
      <c r="AX204" s="804"/>
      <c r="AY204" s="804"/>
      <c r="AZ204" s="804"/>
      <c r="BA204" s="804"/>
      <c r="BB204" s="804"/>
      <c r="BC204" s="804"/>
      <c r="BD204" s="804"/>
      <c r="BE204" s="804"/>
      <c r="BF204" s="804"/>
      <c r="BG204" s="804"/>
      <c r="BH204" s="804"/>
      <c r="BI204" s="804"/>
      <c r="BJ204" s="804"/>
      <c r="BK204" s="804"/>
      <c r="BL204" s="804"/>
      <c r="BM204" s="804"/>
      <c r="BN204" s="804"/>
      <c r="BO204" s="804"/>
      <c r="BP204" s="804"/>
      <c r="BQ204" s="804"/>
      <c r="BR204" s="804"/>
      <c r="BS204" s="804"/>
      <c r="BT204" s="804"/>
    </row>
    <row r="205" spans="1:72" s="78" customFormat="1" ht="12.75" x14ac:dyDescent="0.2">
      <c r="A205" s="76"/>
      <c r="B205" s="76"/>
      <c r="C205" s="76"/>
      <c r="D205" s="76"/>
      <c r="E205" s="76"/>
      <c r="F205" s="119"/>
      <c r="G205" s="119"/>
      <c r="H205" s="76"/>
      <c r="I205" s="76"/>
      <c r="J205" s="76"/>
      <c r="K205" s="76"/>
      <c r="L205" s="76"/>
      <c r="M205" s="143"/>
      <c r="N205" s="143"/>
      <c r="O205" s="76"/>
      <c r="P205" s="804"/>
      <c r="Q205" s="804"/>
      <c r="R205" s="804"/>
      <c r="S205" s="804"/>
      <c r="T205" s="804"/>
      <c r="U205" s="804"/>
      <c r="V205" s="804"/>
      <c r="W205" s="804"/>
      <c r="X205" s="804"/>
      <c r="Y205" s="804"/>
      <c r="Z205" s="804"/>
      <c r="AA205" s="804"/>
      <c r="AB205" s="804"/>
      <c r="AC205" s="804"/>
      <c r="AD205" s="804"/>
      <c r="AE205" s="804"/>
      <c r="AF205" s="804"/>
      <c r="AG205" s="804"/>
      <c r="AH205" s="804"/>
      <c r="AI205" s="804"/>
      <c r="AJ205" s="804"/>
      <c r="AK205" s="804"/>
      <c r="AL205" s="804"/>
      <c r="AM205" s="804"/>
      <c r="AN205" s="804"/>
      <c r="AO205" s="804"/>
      <c r="AP205" s="804"/>
      <c r="AQ205" s="804"/>
      <c r="AR205" s="804"/>
      <c r="AS205" s="804"/>
      <c r="AT205" s="804"/>
      <c r="AU205" s="804"/>
      <c r="AV205" s="804"/>
      <c r="AW205" s="804"/>
      <c r="AX205" s="804"/>
      <c r="AY205" s="804"/>
      <c r="AZ205" s="804"/>
      <c r="BA205" s="804"/>
      <c r="BB205" s="804"/>
      <c r="BC205" s="804"/>
      <c r="BD205" s="804"/>
      <c r="BE205" s="804"/>
      <c r="BF205" s="804"/>
      <c r="BG205" s="804"/>
      <c r="BH205" s="804"/>
      <c r="BI205" s="804"/>
      <c r="BJ205" s="804"/>
      <c r="BK205" s="804"/>
      <c r="BL205" s="804"/>
      <c r="BM205" s="804"/>
      <c r="BN205" s="804"/>
      <c r="BO205" s="804"/>
      <c r="BP205" s="804"/>
      <c r="BQ205" s="804"/>
      <c r="BR205" s="804"/>
      <c r="BS205" s="804"/>
      <c r="BT205" s="804"/>
    </row>
    <row r="206" spans="1:72" s="78" customFormat="1" ht="12.75" x14ac:dyDescent="0.2">
      <c r="A206" s="76"/>
      <c r="B206" s="76"/>
      <c r="C206" s="76"/>
      <c r="D206" s="76"/>
      <c r="E206" s="76"/>
      <c r="F206" s="119"/>
      <c r="G206" s="119"/>
      <c r="H206" s="76"/>
      <c r="I206" s="76"/>
      <c r="J206" s="76"/>
      <c r="K206" s="76"/>
      <c r="L206" s="76"/>
      <c r="M206" s="143"/>
      <c r="N206" s="143"/>
      <c r="O206" s="76"/>
      <c r="P206" s="804"/>
      <c r="Q206" s="804"/>
      <c r="R206" s="804"/>
      <c r="S206" s="804"/>
      <c r="T206" s="804"/>
      <c r="U206" s="804"/>
      <c r="V206" s="804"/>
      <c r="W206" s="804"/>
      <c r="X206" s="804"/>
      <c r="Y206" s="804"/>
      <c r="Z206" s="804"/>
      <c r="AA206" s="804"/>
      <c r="AB206" s="804"/>
      <c r="AC206" s="804"/>
      <c r="AD206" s="804"/>
      <c r="AE206" s="804"/>
      <c r="AF206" s="804"/>
      <c r="AG206" s="804"/>
      <c r="AH206" s="804"/>
      <c r="AI206" s="804"/>
      <c r="AJ206" s="804"/>
      <c r="AK206" s="804"/>
      <c r="AL206" s="804"/>
      <c r="AM206" s="804"/>
      <c r="AN206" s="804"/>
      <c r="AO206" s="804"/>
      <c r="AP206" s="804"/>
      <c r="AQ206" s="804"/>
      <c r="AR206" s="804"/>
      <c r="AS206" s="804"/>
      <c r="AT206" s="804"/>
      <c r="AU206" s="804"/>
      <c r="AV206" s="804"/>
      <c r="AW206" s="804"/>
      <c r="AX206" s="804"/>
      <c r="AY206" s="804"/>
      <c r="AZ206" s="804"/>
      <c r="BA206" s="804"/>
      <c r="BB206" s="804"/>
      <c r="BC206" s="804"/>
      <c r="BD206" s="804"/>
      <c r="BE206" s="804"/>
      <c r="BF206" s="804"/>
      <c r="BG206" s="804"/>
      <c r="BH206" s="804"/>
      <c r="BI206" s="804"/>
      <c r="BJ206" s="804"/>
      <c r="BK206" s="804"/>
      <c r="BL206" s="804"/>
      <c r="BM206" s="804"/>
      <c r="BN206" s="804"/>
      <c r="BO206" s="804"/>
      <c r="BP206" s="804"/>
      <c r="BQ206" s="804"/>
      <c r="BR206" s="804"/>
      <c r="BS206" s="804"/>
      <c r="BT206" s="804"/>
    </row>
    <row r="207" spans="1:72" s="78" customFormat="1" ht="12.75" x14ac:dyDescent="0.2">
      <c r="A207" s="76"/>
      <c r="B207" s="76"/>
      <c r="C207" s="76"/>
      <c r="D207" s="76"/>
      <c r="E207" s="76"/>
      <c r="F207" s="119"/>
      <c r="G207" s="119"/>
      <c r="H207" s="76"/>
      <c r="I207" s="76"/>
      <c r="J207" s="76"/>
      <c r="K207" s="76"/>
      <c r="L207" s="76"/>
      <c r="M207" s="143"/>
      <c r="N207" s="143"/>
      <c r="O207" s="76"/>
      <c r="P207" s="804"/>
      <c r="Q207" s="804"/>
      <c r="R207" s="804"/>
      <c r="S207" s="804"/>
      <c r="T207" s="804"/>
      <c r="U207" s="804"/>
      <c r="V207" s="804"/>
      <c r="W207" s="804"/>
      <c r="X207" s="804"/>
      <c r="Y207" s="804"/>
      <c r="Z207" s="804"/>
      <c r="AA207" s="804"/>
      <c r="AB207" s="804"/>
      <c r="AC207" s="804"/>
      <c r="AD207" s="804"/>
      <c r="AE207" s="804"/>
      <c r="AF207" s="804"/>
      <c r="AG207" s="804"/>
      <c r="AH207" s="804"/>
      <c r="AI207" s="804"/>
      <c r="AJ207" s="804"/>
      <c r="AK207" s="804"/>
      <c r="AL207" s="804"/>
      <c r="AM207" s="804"/>
      <c r="AN207" s="804"/>
      <c r="AO207" s="804"/>
      <c r="AP207" s="804"/>
      <c r="AQ207" s="804"/>
      <c r="AR207" s="804"/>
      <c r="AS207" s="804"/>
      <c r="AT207" s="804"/>
      <c r="AU207" s="804"/>
      <c r="AV207" s="804"/>
      <c r="AW207" s="804"/>
      <c r="AX207" s="804"/>
      <c r="AY207" s="804"/>
      <c r="AZ207" s="804"/>
      <c r="BA207" s="804"/>
      <c r="BB207" s="804"/>
      <c r="BC207" s="804"/>
      <c r="BD207" s="804"/>
      <c r="BE207" s="804"/>
      <c r="BF207" s="804"/>
      <c r="BG207" s="804"/>
      <c r="BH207" s="804"/>
      <c r="BI207" s="804"/>
      <c r="BJ207" s="804"/>
      <c r="BK207" s="804"/>
      <c r="BL207" s="804"/>
      <c r="BM207" s="804"/>
      <c r="BN207" s="804"/>
      <c r="BO207" s="804"/>
      <c r="BP207" s="804"/>
      <c r="BQ207" s="804"/>
      <c r="BR207" s="804"/>
      <c r="BS207" s="804"/>
      <c r="BT207" s="804"/>
    </row>
    <row r="208" spans="1:72" s="78" customFormat="1" ht="12.75" x14ac:dyDescent="0.2">
      <c r="A208" s="76"/>
      <c r="B208" s="76"/>
      <c r="C208" s="76"/>
      <c r="D208" s="76"/>
      <c r="E208" s="76"/>
      <c r="F208" s="119"/>
      <c r="G208" s="119"/>
      <c r="H208" s="76"/>
      <c r="I208" s="76"/>
      <c r="J208" s="76"/>
      <c r="K208" s="76"/>
      <c r="L208" s="76"/>
      <c r="M208" s="143"/>
      <c r="N208" s="143"/>
      <c r="O208" s="76"/>
      <c r="P208" s="804"/>
      <c r="Q208" s="804"/>
      <c r="R208" s="804"/>
      <c r="S208" s="804"/>
      <c r="T208" s="804"/>
      <c r="U208" s="804"/>
      <c r="V208" s="804"/>
      <c r="W208" s="804"/>
      <c r="X208" s="804"/>
      <c r="Y208" s="804"/>
      <c r="Z208" s="804"/>
      <c r="AA208" s="804"/>
      <c r="AB208" s="804"/>
      <c r="AC208" s="804"/>
      <c r="AD208" s="804"/>
      <c r="AE208" s="804"/>
      <c r="AF208" s="804"/>
      <c r="AG208" s="804"/>
      <c r="AH208" s="804"/>
      <c r="AI208" s="804"/>
      <c r="AJ208" s="804"/>
      <c r="AK208" s="804"/>
      <c r="AL208" s="804"/>
      <c r="AM208" s="804"/>
      <c r="AN208" s="804"/>
      <c r="AO208" s="804"/>
      <c r="AP208" s="804"/>
      <c r="AQ208" s="804"/>
      <c r="AR208" s="804"/>
      <c r="AS208" s="804"/>
      <c r="AT208" s="804"/>
      <c r="AU208" s="804"/>
      <c r="AV208" s="804"/>
      <c r="AW208" s="804"/>
      <c r="AX208" s="804"/>
      <c r="AY208" s="804"/>
      <c r="AZ208" s="804"/>
      <c r="BA208" s="804"/>
      <c r="BB208" s="804"/>
      <c r="BC208" s="804"/>
      <c r="BD208" s="804"/>
      <c r="BE208" s="804"/>
      <c r="BF208" s="804"/>
      <c r="BG208" s="804"/>
      <c r="BH208" s="804"/>
      <c r="BI208" s="804"/>
      <c r="BJ208" s="804"/>
      <c r="BK208" s="804"/>
      <c r="BL208" s="804"/>
      <c r="BM208" s="804"/>
      <c r="BN208" s="804"/>
      <c r="BO208" s="804"/>
      <c r="BP208" s="804"/>
      <c r="BQ208" s="804"/>
      <c r="BR208" s="804"/>
      <c r="BS208" s="804"/>
      <c r="BT208" s="804"/>
    </row>
    <row r="209" spans="1:72" s="78" customFormat="1" ht="12.75" x14ac:dyDescent="0.2">
      <c r="A209" s="76"/>
      <c r="B209" s="76"/>
      <c r="C209" s="76"/>
      <c r="D209" s="76"/>
      <c r="E209" s="76"/>
      <c r="F209" s="119"/>
      <c r="G209" s="119"/>
      <c r="H209" s="76"/>
      <c r="I209" s="76"/>
      <c r="J209" s="76"/>
      <c r="K209" s="76"/>
      <c r="L209" s="76"/>
      <c r="M209" s="143"/>
      <c r="N209" s="143"/>
      <c r="O209" s="76"/>
      <c r="P209" s="804"/>
      <c r="Q209" s="804"/>
      <c r="R209" s="804"/>
      <c r="S209" s="804"/>
      <c r="T209" s="804"/>
      <c r="U209" s="804"/>
      <c r="V209" s="804"/>
      <c r="W209" s="804"/>
      <c r="X209" s="804"/>
      <c r="Y209" s="804"/>
      <c r="Z209" s="804"/>
      <c r="AA209" s="804"/>
      <c r="AB209" s="804"/>
      <c r="AC209" s="804"/>
      <c r="AD209" s="804"/>
      <c r="AE209" s="804"/>
      <c r="AF209" s="804"/>
      <c r="AG209" s="804"/>
      <c r="AH209" s="804"/>
      <c r="AI209" s="804"/>
      <c r="AJ209" s="804"/>
      <c r="AK209" s="804"/>
      <c r="AL209" s="804"/>
      <c r="AM209" s="804"/>
      <c r="AN209" s="804"/>
      <c r="AO209" s="804"/>
      <c r="AP209" s="804"/>
      <c r="AQ209" s="804"/>
      <c r="AR209" s="804"/>
      <c r="AS209" s="804"/>
      <c r="AT209" s="804"/>
      <c r="AU209" s="804"/>
      <c r="AV209" s="804"/>
      <c r="AW209" s="804"/>
      <c r="AX209" s="804"/>
      <c r="AY209" s="804"/>
      <c r="AZ209" s="804"/>
      <c r="BA209" s="804"/>
      <c r="BB209" s="804"/>
      <c r="BC209" s="804"/>
      <c r="BD209" s="804"/>
      <c r="BE209" s="804"/>
      <c r="BF209" s="804"/>
      <c r="BG209" s="804"/>
      <c r="BH209" s="804"/>
      <c r="BI209" s="804"/>
      <c r="BJ209" s="804"/>
      <c r="BK209" s="804"/>
      <c r="BL209" s="804"/>
      <c r="BM209" s="804"/>
      <c r="BN209" s="804"/>
      <c r="BO209" s="804"/>
      <c r="BP209" s="804"/>
      <c r="BQ209" s="804"/>
      <c r="BR209" s="804"/>
      <c r="BS209" s="804"/>
      <c r="BT209" s="804"/>
    </row>
    <row r="210" spans="1:72" s="78" customFormat="1" ht="12.75" x14ac:dyDescent="0.2">
      <c r="A210" s="76"/>
      <c r="B210" s="76"/>
      <c r="C210" s="76"/>
      <c r="D210" s="76"/>
      <c r="E210" s="76"/>
      <c r="F210" s="119"/>
      <c r="G210" s="119"/>
      <c r="H210" s="76"/>
      <c r="I210" s="76"/>
      <c r="J210" s="76"/>
      <c r="K210" s="76"/>
      <c r="L210" s="76"/>
      <c r="M210" s="143"/>
      <c r="N210" s="143"/>
      <c r="O210" s="76"/>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4"/>
      <c r="AK210" s="804"/>
      <c r="AL210" s="804"/>
      <c r="AM210" s="804"/>
      <c r="AN210" s="804"/>
      <c r="AO210" s="804"/>
      <c r="AP210" s="804"/>
      <c r="AQ210" s="804"/>
      <c r="AR210" s="804"/>
      <c r="AS210" s="804"/>
      <c r="AT210" s="804"/>
      <c r="AU210" s="804"/>
      <c r="AV210" s="804"/>
      <c r="AW210" s="804"/>
      <c r="AX210" s="804"/>
      <c r="AY210" s="804"/>
      <c r="AZ210" s="804"/>
      <c r="BA210" s="804"/>
      <c r="BB210" s="804"/>
      <c r="BC210" s="804"/>
      <c r="BD210" s="804"/>
      <c r="BE210" s="804"/>
      <c r="BF210" s="804"/>
      <c r="BG210" s="804"/>
      <c r="BH210" s="804"/>
      <c r="BI210" s="804"/>
      <c r="BJ210" s="804"/>
      <c r="BK210" s="804"/>
      <c r="BL210" s="804"/>
      <c r="BM210" s="804"/>
      <c r="BN210" s="804"/>
      <c r="BO210" s="804"/>
      <c r="BP210" s="804"/>
      <c r="BQ210" s="804"/>
      <c r="BR210" s="804"/>
      <c r="BS210" s="804"/>
      <c r="BT210" s="804"/>
    </row>
    <row r="211" spans="1:72" s="78" customFormat="1" ht="12.75" x14ac:dyDescent="0.2">
      <c r="A211" s="76"/>
      <c r="B211" s="76"/>
      <c r="C211" s="76"/>
      <c r="D211" s="76"/>
      <c r="E211" s="76"/>
      <c r="F211" s="119"/>
      <c r="G211" s="119"/>
      <c r="H211" s="76"/>
      <c r="I211" s="76"/>
      <c r="J211" s="76"/>
      <c r="K211" s="76"/>
      <c r="L211" s="76"/>
      <c r="M211" s="143"/>
      <c r="N211" s="143"/>
      <c r="O211" s="76"/>
      <c r="P211" s="804"/>
      <c r="Q211" s="804"/>
      <c r="R211" s="804"/>
      <c r="S211" s="804"/>
      <c r="T211" s="804"/>
      <c r="U211" s="804"/>
      <c r="V211" s="804"/>
      <c r="W211" s="804"/>
      <c r="X211" s="804"/>
      <c r="Y211" s="804"/>
      <c r="Z211" s="804"/>
      <c r="AA211" s="804"/>
      <c r="AB211" s="804"/>
      <c r="AC211" s="804"/>
      <c r="AD211" s="804"/>
      <c r="AE211" s="804"/>
      <c r="AF211" s="804"/>
      <c r="AG211" s="804"/>
      <c r="AH211" s="804"/>
      <c r="AI211" s="804"/>
      <c r="AJ211" s="804"/>
      <c r="AK211" s="804"/>
      <c r="AL211" s="804"/>
      <c r="AM211" s="804"/>
      <c r="AN211" s="804"/>
      <c r="AO211" s="804"/>
      <c r="AP211" s="804"/>
      <c r="AQ211" s="804"/>
      <c r="AR211" s="804"/>
      <c r="AS211" s="804"/>
      <c r="AT211" s="804"/>
      <c r="AU211" s="804"/>
      <c r="AV211" s="804"/>
      <c r="AW211" s="804"/>
      <c r="AX211" s="804"/>
      <c r="AY211" s="804"/>
      <c r="AZ211" s="804"/>
      <c r="BA211" s="804"/>
      <c r="BB211" s="804"/>
      <c r="BC211" s="804"/>
      <c r="BD211" s="804"/>
      <c r="BE211" s="804"/>
      <c r="BF211" s="804"/>
      <c r="BG211" s="804"/>
      <c r="BH211" s="804"/>
      <c r="BI211" s="804"/>
      <c r="BJ211" s="804"/>
      <c r="BK211" s="804"/>
      <c r="BL211" s="804"/>
      <c r="BM211" s="804"/>
      <c r="BN211" s="804"/>
      <c r="BO211" s="804"/>
      <c r="BP211" s="804"/>
      <c r="BQ211" s="804"/>
      <c r="BR211" s="804"/>
      <c r="BS211" s="804"/>
      <c r="BT211" s="804"/>
    </row>
    <row r="212" spans="1:72" s="78" customFormat="1" ht="12.75" x14ac:dyDescent="0.2">
      <c r="A212" s="76"/>
      <c r="B212" s="76"/>
      <c r="C212" s="76"/>
      <c r="D212" s="76"/>
      <c r="E212" s="76"/>
      <c r="F212" s="119"/>
      <c r="G212" s="119"/>
      <c r="H212" s="76"/>
      <c r="I212" s="76"/>
      <c r="J212" s="76"/>
      <c r="K212" s="76"/>
      <c r="L212" s="76"/>
      <c r="M212" s="143"/>
      <c r="N212" s="143"/>
      <c r="O212" s="76"/>
      <c r="P212" s="804"/>
      <c r="Q212" s="804"/>
      <c r="R212" s="804"/>
      <c r="S212" s="804"/>
      <c r="T212" s="804"/>
      <c r="U212" s="804"/>
      <c r="V212" s="804"/>
      <c r="W212" s="804"/>
      <c r="X212" s="804"/>
      <c r="Y212" s="804"/>
      <c r="Z212" s="804"/>
      <c r="AA212" s="804"/>
      <c r="AB212" s="804"/>
      <c r="AC212" s="804"/>
      <c r="AD212" s="804"/>
      <c r="AE212" s="804"/>
      <c r="AF212" s="804"/>
      <c r="AG212" s="804"/>
      <c r="AH212" s="804"/>
      <c r="AI212" s="804"/>
      <c r="AJ212" s="804"/>
      <c r="AK212" s="804"/>
      <c r="AL212" s="804"/>
      <c r="AM212" s="804"/>
      <c r="AN212" s="804"/>
      <c r="AO212" s="804"/>
      <c r="AP212" s="804"/>
      <c r="AQ212" s="804"/>
      <c r="AR212" s="804"/>
      <c r="AS212" s="804"/>
      <c r="AT212" s="804"/>
      <c r="AU212" s="804"/>
      <c r="AV212" s="804"/>
      <c r="AW212" s="804"/>
      <c r="AX212" s="804"/>
      <c r="AY212" s="804"/>
      <c r="AZ212" s="804"/>
      <c r="BA212" s="804"/>
      <c r="BB212" s="804"/>
      <c r="BC212" s="804"/>
      <c r="BD212" s="804"/>
      <c r="BE212" s="804"/>
      <c r="BF212" s="804"/>
      <c r="BG212" s="804"/>
      <c r="BH212" s="804"/>
      <c r="BI212" s="804"/>
      <c r="BJ212" s="804"/>
      <c r="BK212" s="804"/>
      <c r="BL212" s="804"/>
      <c r="BM212" s="804"/>
      <c r="BN212" s="804"/>
      <c r="BO212" s="804"/>
      <c r="BP212" s="804"/>
      <c r="BQ212" s="804"/>
      <c r="BR212" s="804"/>
      <c r="BS212" s="804"/>
      <c r="BT212" s="804"/>
    </row>
    <row r="213" spans="1:72" s="78" customFormat="1" ht="12.75" x14ac:dyDescent="0.2">
      <c r="A213" s="76"/>
      <c r="B213" s="76"/>
      <c r="C213" s="76"/>
      <c r="D213" s="76"/>
      <c r="E213" s="76"/>
      <c r="F213" s="119"/>
      <c r="G213" s="119"/>
      <c r="H213" s="76"/>
      <c r="I213" s="76"/>
      <c r="J213" s="76"/>
      <c r="K213" s="76"/>
      <c r="L213" s="76"/>
      <c r="M213" s="143"/>
      <c r="N213" s="143"/>
      <c r="O213" s="76"/>
      <c r="P213" s="804"/>
      <c r="Q213" s="804"/>
      <c r="R213" s="804"/>
      <c r="S213" s="804"/>
      <c r="T213" s="804"/>
      <c r="U213" s="804"/>
      <c r="V213" s="804"/>
      <c r="W213" s="804"/>
      <c r="X213" s="804"/>
      <c r="Y213" s="804"/>
      <c r="Z213" s="804"/>
      <c r="AA213" s="804"/>
      <c r="AB213" s="804"/>
      <c r="AC213" s="804"/>
      <c r="AD213" s="804"/>
      <c r="AE213" s="804"/>
      <c r="AF213" s="804"/>
      <c r="AG213" s="804"/>
      <c r="AH213" s="804"/>
      <c r="AI213" s="804"/>
      <c r="AJ213" s="804"/>
      <c r="AK213" s="804"/>
      <c r="AL213" s="804"/>
      <c r="AM213" s="804"/>
      <c r="AN213" s="804"/>
      <c r="AO213" s="804"/>
      <c r="AP213" s="804"/>
      <c r="AQ213" s="804"/>
      <c r="AR213" s="804"/>
      <c r="AS213" s="804"/>
      <c r="AT213" s="804"/>
      <c r="AU213" s="804"/>
      <c r="AV213" s="804"/>
      <c r="AW213" s="804"/>
      <c r="AX213" s="804"/>
      <c r="AY213" s="804"/>
      <c r="AZ213" s="804"/>
      <c r="BA213" s="804"/>
      <c r="BB213" s="804"/>
      <c r="BC213" s="804"/>
      <c r="BD213" s="804"/>
      <c r="BE213" s="804"/>
      <c r="BF213" s="804"/>
      <c r="BG213" s="804"/>
      <c r="BH213" s="804"/>
      <c r="BI213" s="804"/>
      <c r="BJ213" s="804"/>
      <c r="BK213" s="804"/>
      <c r="BL213" s="804"/>
      <c r="BM213" s="804"/>
      <c r="BN213" s="804"/>
      <c r="BO213" s="804"/>
      <c r="BP213" s="804"/>
      <c r="BQ213" s="804"/>
      <c r="BR213" s="804"/>
      <c r="BS213" s="804"/>
      <c r="BT213" s="804"/>
    </row>
    <row r="214" spans="1:72" s="78" customFormat="1" ht="12.75" x14ac:dyDescent="0.2">
      <c r="A214" s="76"/>
      <c r="B214" s="76"/>
      <c r="C214" s="76"/>
      <c r="D214" s="76"/>
      <c r="E214" s="76"/>
      <c r="F214" s="119"/>
      <c r="G214" s="119"/>
      <c r="H214" s="76"/>
      <c r="I214" s="76"/>
      <c r="J214" s="76"/>
      <c r="K214" s="76"/>
      <c r="L214" s="76"/>
      <c r="M214" s="143"/>
      <c r="N214" s="143"/>
      <c r="O214" s="76"/>
      <c r="P214" s="804"/>
      <c r="Q214" s="804"/>
      <c r="R214" s="804"/>
      <c r="S214" s="804"/>
      <c r="T214" s="804"/>
      <c r="U214" s="804"/>
      <c r="V214" s="804"/>
      <c r="W214" s="804"/>
      <c r="X214" s="804"/>
      <c r="Y214" s="804"/>
      <c r="Z214" s="804"/>
      <c r="AA214" s="804"/>
      <c r="AB214" s="804"/>
      <c r="AC214" s="804"/>
      <c r="AD214" s="804"/>
      <c r="AE214" s="804"/>
      <c r="AF214" s="804"/>
      <c r="AG214" s="804"/>
      <c r="AH214" s="804"/>
      <c r="AI214" s="804"/>
      <c r="AJ214" s="804"/>
      <c r="AK214" s="804"/>
      <c r="AL214" s="804"/>
      <c r="AM214" s="804"/>
      <c r="AN214" s="804"/>
      <c r="AO214" s="804"/>
      <c r="AP214" s="804"/>
      <c r="AQ214" s="804"/>
      <c r="AR214" s="804"/>
      <c r="AS214" s="804"/>
      <c r="AT214" s="804"/>
      <c r="AU214" s="804"/>
      <c r="AV214" s="804"/>
      <c r="AW214" s="804"/>
      <c r="AX214" s="804"/>
      <c r="AY214" s="804"/>
      <c r="AZ214" s="804"/>
      <c r="BA214" s="804"/>
      <c r="BB214" s="804"/>
      <c r="BC214" s="804"/>
      <c r="BD214" s="804"/>
      <c r="BE214" s="804"/>
      <c r="BF214" s="804"/>
      <c r="BG214" s="804"/>
      <c r="BH214" s="804"/>
      <c r="BI214" s="804"/>
      <c r="BJ214" s="804"/>
      <c r="BK214" s="804"/>
      <c r="BL214" s="804"/>
      <c r="BM214" s="804"/>
      <c r="BN214" s="804"/>
      <c r="BO214" s="804"/>
      <c r="BP214" s="804"/>
      <c r="BQ214" s="804"/>
      <c r="BR214" s="804"/>
      <c r="BS214" s="804"/>
      <c r="BT214" s="804"/>
    </row>
    <row r="215" spans="1:72" s="78" customFormat="1" ht="12.75" x14ac:dyDescent="0.2">
      <c r="A215" s="76"/>
      <c r="B215" s="76"/>
      <c r="C215" s="76"/>
      <c r="D215" s="76"/>
      <c r="E215" s="76"/>
      <c r="F215" s="119"/>
      <c r="G215" s="119"/>
      <c r="H215" s="76"/>
      <c r="I215" s="76"/>
      <c r="J215" s="76"/>
      <c r="K215" s="76"/>
      <c r="L215" s="76"/>
      <c r="M215" s="143"/>
      <c r="N215" s="143"/>
      <c r="O215" s="76"/>
      <c r="P215" s="804"/>
      <c r="Q215" s="804"/>
      <c r="R215" s="804"/>
      <c r="S215" s="804"/>
      <c r="T215" s="804"/>
      <c r="U215" s="804"/>
      <c r="V215" s="804"/>
      <c r="W215" s="804"/>
      <c r="X215" s="804"/>
      <c r="Y215" s="804"/>
      <c r="Z215" s="804"/>
      <c r="AA215" s="804"/>
      <c r="AB215" s="804"/>
      <c r="AC215" s="804"/>
      <c r="AD215" s="804"/>
      <c r="AE215" s="804"/>
      <c r="AF215" s="804"/>
      <c r="AG215" s="804"/>
      <c r="AH215" s="804"/>
      <c r="AI215" s="804"/>
      <c r="AJ215" s="804"/>
      <c r="AK215" s="804"/>
      <c r="AL215" s="804"/>
      <c r="AM215" s="804"/>
      <c r="AN215" s="804"/>
      <c r="AO215" s="804"/>
      <c r="AP215" s="804"/>
      <c r="AQ215" s="804"/>
      <c r="AR215" s="804"/>
      <c r="AS215" s="804"/>
      <c r="AT215" s="804"/>
      <c r="AU215" s="804"/>
      <c r="AV215" s="804"/>
      <c r="AW215" s="804"/>
      <c r="AX215" s="804"/>
      <c r="AY215" s="804"/>
      <c r="AZ215" s="804"/>
      <c r="BA215" s="804"/>
      <c r="BB215" s="804"/>
      <c r="BC215" s="804"/>
      <c r="BD215" s="804"/>
      <c r="BE215" s="804"/>
      <c r="BF215" s="804"/>
      <c r="BG215" s="804"/>
      <c r="BH215" s="804"/>
      <c r="BI215" s="804"/>
      <c r="BJ215" s="804"/>
      <c r="BK215" s="804"/>
      <c r="BL215" s="804"/>
      <c r="BM215" s="804"/>
      <c r="BN215" s="804"/>
      <c r="BO215" s="804"/>
      <c r="BP215" s="804"/>
      <c r="BQ215" s="804"/>
      <c r="BR215" s="804"/>
      <c r="BS215" s="804"/>
      <c r="BT215" s="804"/>
    </row>
    <row r="216" spans="1:72" s="78" customFormat="1" ht="12.75" x14ac:dyDescent="0.2">
      <c r="A216" s="76"/>
      <c r="B216" s="76"/>
      <c r="C216" s="76"/>
      <c r="D216" s="76"/>
      <c r="E216" s="76"/>
      <c r="F216" s="119"/>
      <c r="G216" s="119"/>
      <c r="H216" s="76"/>
      <c r="I216" s="76"/>
      <c r="J216" s="76"/>
      <c r="K216" s="76"/>
      <c r="L216" s="76"/>
      <c r="M216" s="143"/>
      <c r="N216" s="143"/>
      <c r="O216" s="76"/>
      <c r="P216" s="804"/>
      <c r="Q216" s="804"/>
      <c r="R216" s="804"/>
      <c r="S216" s="804"/>
      <c r="T216" s="804"/>
      <c r="U216" s="804"/>
      <c r="V216" s="804"/>
      <c r="W216" s="804"/>
      <c r="X216" s="804"/>
      <c r="Y216" s="804"/>
      <c r="Z216" s="804"/>
      <c r="AA216" s="804"/>
      <c r="AB216" s="804"/>
      <c r="AC216" s="804"/>
      <c r="AD216" s="804"/>
      <c r="AE216" s="804"/>
      <c r="AF216" s="804"/>
      <c r="AG216" s="804"/>
      <c r="AH216" s="804"/>
      <c r="AI216" s="804"/>
      <c r="AJ216" s="804"/>
      <c r="AK216" s="804"/>
      <c r="AL216" s="804"/>
      <c r="AM216" s="804"/>
      <c r="AN216" s="804"/>
      <c r="AO216" s="804"/>
      <c r="AP216" s="804"/>
      <c r="AQ216" s="804"/>
      <c r="AR216" s="804"/>
      <c r="AS216" s="804"/>
      <c r="AT216" s="804"/>
      <c r="AU216" s="804"/>
      <c r="AV216" s="804"/>
      <c r="AW216" s="804"/>
      <c r="AX216" s="804"/>
      <c r="AY216" s="804"/>
      <c r="AZ216" s="804"/>
      <c r="BA216" s="804"/>
      <c r="BB216" s="804"/>
      <c r="BC216" s="804"/>
      <c r="BD216" s="804"/>
      <c r="BE216" s="804"/>
      <c r="BF216" s="804"/>
      <c r="BG216" s="804"/>
      <c r="BH216" s="804"/>
      <c r="BI216" s="804"/>
      <c r="BJ216" s="804"/>
      <c r="BK216" s="804"/>
      <c r="BL216" s="804"/>
      <c r="BM216" s="804"/>
      <c r="BN216" s="804"/>
      <c r="BO216" s="804"/>
      <c r="BP216" s="804"/>
      <c r="BQ216" s="804"/>
      <c r="BR216" s="804"/>
      <c r="BS216" s="804"/>
      <c r="BT216" s="804"/>
    </row>
    <row r="217" spans="1:72" s="78" customFormat="1" ht="12.75" x14ac:dyDescent="0.2">
      <c r="A217" s="76"/>
      <c r="B217" s="76"/>
      <c r="C217" s="76"/>
      <c r="D217" s="76"/>
      <c r="E217" s="76"/>
      <c r="F217" s="119"/>
      <c r="G217" s="119"/>
      <c r="H217" s="76"/>
      <c r="I217" s="76"/>
      <c r="J217" s="76"/>
      <c r="K217" s="76"/>
      <c r="L217" s="76"/>
      <c r="M217" s="143"/>
      <c r="N217" s="143"/>
      <c r="O217" s="76"/>
      <c r="P217" s="804"/>
      <c r="Q217" s="804"/>
      <c r="R217" s="804"/>
      <c r="S217" s="804"/>
      <c r="T217" s="804"/>
      <c r="U217" s="804"/>
      <c r="V217" s="804"/>
      <c r="W217" s="804"/>
      <c r="X217" s="804"/>
      <c r="Y217" s="804"/>
      <c r="Z217" s="804"/>
      <c r="AA217" s="804"/>
      <c r="AB217" s="804"/>
      <c r="AC217" s="804"/>
      <c r="AD217" s="804"/>
      <c r="AE217" s="804"/>
      <c r="AF217" s="804"/>
      <c r="AG217" s="804"/>
      <c r="AH217" s="804"/>
      <c r="AI217" s="804"/>
      <c r="AJ217" s="804"/>
      <c r="AK217" s="804"/>
      <c r="AL217" s="804"/>
      <c r="AM217" s="804"/>
      <c r="AN217" s="804"/>
      <c r="AO217" s="804"/>
      <c r="AP217" s="804"/>
      <c r="AQ217" s="804"/>
      <c r="AR217" s="804"/>
      <c r="AS217" s="804"/>
      <c r="AT217" s="804"/>
      <c r="AU217" s="804"/>
      <c r="AV217" s="804"/>
      <c r="AW217" s="804"/>
      <c r="AX217" s="804"/>
      <c r="AY217" s="804"/>
      <c r="AZ217" s="804"/>
      <c r="BA217" s="804"/>
      <c r="BB217" s="804"/>
      <c r="BC217" s="804"/>
      <c r="BD217" s="804"/>
      <c r="BE217" s="804"/>
      <c r="BF217" s="804"/>
      <c r="BG217" s="804"/>
      <c r="BH217" s="804"/>
      <c r="BI217" s="804"/>
      <c r="BJ217" s="804"/>
      <c r="BK217" s="804"/>
      <c r="BL217" s="804"/>
      <c r="BM217" s="804"/>
      <c r="BN217" s="804"/>
      <c r="BO217" s="804"/>
      <c r="BP217" s="804"/>
      <c r="BQ217" s="804"/>
      <c r="BR217" s="804"/>
      <c r="BS217" s="804"/>
      <c r="BT217" s="804"/>
    </row>
    <row r="218" spans="1:72" s="78" customFormat="1" ht="12.75" x14ac:dyDescent="0.2">
      <c r="A218" s="76"/>
      <c r="B218" s="76"/>
      <c r="C218" s="76"/>
      <c r="D218" s="76"/>
      <c r="E218" s="76"/>
      <c r="F218" s="119"/>
      <c r="G218" s="119"/>
      <c r="H218" s="76"/>
      <c r="I218" s="76"/>
      <c r="J218" s="76"/>
      <c r="K218" s="76"/>
      <c r="L218" s="76"/>
      <c r="M218" s="143"/>
      <c r="N218" s="143"/>
      <c r="O218" s="76"/>
      <c r="P218" s="804"/>
      <c r="Q218" s="804"/>
      <c r="R218" s="804"/>
      <c r="S218" s="804"/>
      <c r="T218" s="804"/>
      <c r="U218" s="804"/>
      <c r="V218" s="804"/>
      <c r="W218" s="804"/>
      <c r="X218" s="804"/>
      <c r="Y218" s="804"/>
      <c r="Z218" s="804"/>
      <c r="AA218" s="804"/>
      <c r="AB218" s="804"/>
      <c r="AC218" s="804"/>
      <c r="AD218" s="804"/>
      <c r="AE218" s="804"/>
      <c r="AF218" s="804"/>
      <c r="AG218" s="804"/>
      <c r="AH218" s="804"/>
      <c r="AI218" s="804"/>
      <c r="AJ218" s="804"/>
      <c r="AK218" s="804"/>
      <c r="AL218" s="804"/>
      <c r="AM218" s="804"/>
      <c r="AN218" s="804"/>
      <c r="AO218" s="804"/>
      <c r="AP218" s="804"/>
      <c r="AQ218" s="804"/>
      <c r="AR218" s="804"/>
      <c r="AS218" s="804"/>
      <c r="AT218" s="804"/>
      <c r="AU218" s="804"/>
      <c r="AV218" s="804"/>
      <c r="AW218" s="804"/>
      <c r="AX218" s="804"/>
      <c r="AY218" s="804"/>
      <c r="AZ218" s="804"/>
      <c r="BA218" s="804"/>
      <c r="BB218" s="804"/>
      <c r="BC218" s="804"/>
      <c r="BD218" s="804"/>
      <c r="BE218" s="804"/>
      <c r="BF218" s="804"/>
      <c r="BG218" s="804"/>
      <c r="BH218" s="804"/>
      <c r="BI218" s="804"/>
      <c r="BJ218" s="804"/>
      <c r="BK218" s="804"/>
      <c r="BL218" s="804"/>
      <c r="BM218" s="804"/>
      <c r="BN218" s="804"/>
      <c r="BO218" s="804"/>
      <c r="BP218" s="804"/>
      <c r="BQ218" s="804"/>
      <c r="BR218" s="804"/>
      <c r="BS218" s="804"/>
      <c r="BT218" s="804"/>
    </row>
    <row r="219" spans="1:72" s="78" customFormat="1" ht="12.75" x14ac:dyDescent="0.2">
      <c r="A219" s="76"/>
      <c r="B219" s="76"/>
      <c r="C219" s="76"/>
      <c r="D219" s="76"/>
      <c r="E219" s="76"/>
      <c r="F219" s="119"/>
      <c r="G219" s="119"/>
      <c r="H219" s="76"/>
      <c r="I219" s="76"/>
      <c r="J219" s="76"/>
      <c r="K219" s="76"/>
      <c r="L219" s="76"/>
      <c r="M219" s="143"/>
      <c r="N219" s="143"/>
      <c r="O219" s="76"/>
      <c r="P219" s="804"/>
      <c r="Q219" s="804"/>
      <c r="R219" s="804"/>
      <c r="S219" s="804"/>
      <c r="T219" s="804"/>
      <c r="U219" s="804"/>
      <c r="V219" s="804"/>
      <c r="W219" s="804"/>
      <c r="X219" s="804"/>
      <c r="Y219" s="804"/>
      <c r="Z219" s="804"/>
      <c r="AA219" s="804"/>
      <c r="AB219" s="804"/>
      <c r="AC219" s="804"/>
      <c r="AD219" s="804"/>
      <c r="AE219" s="804"/>
      <c r="AF219" s="804"/>
      <c r="AG219" s="804"/>
      <c r="AH219" s="804"/>
      <c r="AI219" s="804"/>
      <c r="AJ219" s="804"/>
      <c r="AK219" s="804"/>
      <c r="AL219" s="804"/>
      <c r="AM219" s="804"/>
      <c r="AN219" s="804"/>
      <c r="AO219" s="804"/>
      <c r="AP219" s="804"/>
      <c r="AQ219" s="804"/>
      <c r="AR219" s="804"/>
      <c r="AS219" s="804"/>
      <c r="AT219" s="804"/>
      <c r="AU219" s="804"/>
      <c r="AV219" s="804"/>
      <c r="AW219" s="804"/>
      <c r="AX219" s="804"/>
      <c r="AY219" s="804"/>
      <c r="AZ219" s="804"/>
      <c r="BA219" s="804"/>
      <c r="BB219" s="804"/>
      <c r="BC219" s="804"/>
      <c r="BD219" s="804"/>
      <c r="BE219" s="804"/>
      <c r="BF219" s="804"/>
      <c r="BG219" s="804"/>
      <c r="BH219" s="804"/>
      <c r="BI219" s="804"/>
      <c r="BJ219" s="804"/>
      <c r="BK219" s="804"/>
      <c r="BL219" s="804"/>
      <c r="BM219" s="804"/>
      <c r="BN219" s="804"/>
      <c r="BO219" s="804"/>
      <c r="BP219" s="804"/>
      <c r="BQ219" s="804"/>
      <c r="BR219" s="804"/>
      <c r="BS219" s="804"/>
      <c r="BT219" s="804"/>
    </row>
    <row r="220" spans="1:72" s="78" customFormat="1" ht="12.75" x14ac:dyDescent="0.2">
      <c r="A220" s="76"/>
      <c r="B220" s="76"/>
      <c r="C220" s="76"/>
      <c r="D220" s="76"/>
      <c r="E220" s="76"/>
      <c r="F220" s="119"/>
      <c r="G220" s="119"/>
      <c r="H220" s="76"/>
      <c r="I220" s="76"/>
      <c r="J220" s="76"/>
      <c r="K220" s="76"/>
      <c r="L220" s="76"/>
      <c r="M220" s="143"/>
      <c r="N220" s="143"/>
      <c r="O220" s="76"/>
      <c r="P220" s="804"/>
      <c r="Q220" s="804"/>
      <c r="R220" s="804"/>
      <c r="S220" s="804"/>
      <c r="T220" s="804"/>
      <c r="U220" s="804"/>
      <c r="V220" s="804"/>
      <c r="W220" s="804"/>
      <c r="X220" s="804"/>
      <c r="Y220" s="804"/>
      <c r="Z220" s="804"/>
      <c r="AA220" s="804"/>
      <c r="AB220" s="804"/>
      <c r="AC220" s="804"/>
      <c r="AD220" s="804"/>
      <c r="AE220" s="804"/>
      <c r="AF220" s="804"/>
      <c r="AG220" s="804"/>
      <c r="AH220" s="804"/>
      <c r="AI220" s="804"/>
      <c r="AJ220" s="804"/>
      <c r="AK220" s="804"/>
      <c r="AL220" s="804"/>
      <c r="AM220" s="804"/>
      <c r="AN220" s="804"/>
      <c r="AO220" s="804"/>
      <c r="AP220" s="804"/>
      <c r="AQ220" s="804"/>
      <c r="AR220" s="804"/>
      <c r="AS220" s="804"/>
      <c r="AT220" s="804"/>
      <c r="AU220" s="804"/>
      <c r="AV220" s="804"/>
      <c r="AW220" s="804"/>
      <c r="AX220" s="804"/>
      <c r="AY220" s="804"/>
      <c r="AZ220" s="804"/>
      <c r="BA220" s="804"/>
      <c r="BB220" s="804"/>
      <c r="BC220" s="804"/>
      <c r="BD220" s="804"/>
      <c r="BE220" s="804"/>
      <c r="BF220" s="804"/>
      <c r="BG220" s="804"/>
      <c r="BH220" s="804"/>
      <c r="BI220" s="804"/>
      <c r="BJ220" s="804"/>
      <c r="BK220" s="804"/>
      <c r="BL220" s="804"/>
      <c r="BM220" s="804"/>
      <c r="BN220" s="804"/>
      <c r="BO220" s="804"/>
      <c r="BP220" s="804"/>
      <c r="BQ220" s="804"/>
      <c r="BR220" s="804"/>
      <c r="BS220" s="804"/>
      <c r="BT220" s="804"/>
    </row>
    <row r="221" spans="1:72" s="78" customFormat="1" ht="12.75" x14ac:dyDescent="0.2">
      <c r="A221" s="76"/>
      <c r="B221" s="76"/>
      <c r="C221" s="76"/>
      <c r="D221" s="76"/>
      <c r="E221" s="76"/>
      <c r="F221" s="119"/>
      <c r="G221" s="119"/>
      <c r="H221" s="76"/>
      <c r="I221" s="76"/>
      <c r="J221" s="76"/>
      <c r="K221" s="76"/>
      <c r="L221" s="76"/>
      <c r="M221" s="143"/>
      <c r="N221" s="143"/>
      <c r="O221" s="76"/>
      <c r="P221" s="804"/>
      <c r="Q221" s="804"/>
      <c r="R221" s="804"/>
      <c r="S221" s="804"/>
      <c r="T221" s="804"/>
      <c r="U221" s="804"/>
      <c r="V221" s="804"/>
      <c r="W221" s="804"/>
      <c r="X221" s="804"/>
      <c r="Y221" s="804"/>
      <c r="Z221" s="804"/>
      <c r="AA221" s="804"/>
      <c r="AB221" s="804"/>
      <c r="AC221" s="804"/>
      <c r="AD221" s="804"/>
      <c r="AE221" s="804"/>
      <c r="AF221" s="804"/>
      <c r="AG221" s="804"/>
      <c r="AH221" s="804"/>
      <c r="AI221" s="804"/>
      <c r="AJ221" s="804"/>
      <c r="AK221" s="804"/>
      <c r="AL221" s="804"/>
      <c r="AM221" s="804"/>
      <c r="AN221" s="804"/>
      <c r="AO221" s="804"/>
      <c r="AP221" s="804"/>
      <c r="AQ221" s="804"/>
      <c r="AR221" s="804"/>
      <c r="AS221" s="804"/>
      <c r="AT221" s="804"/>
      <c r="AU221" s="804"/>
      <c r="AV221" s="804"/>
      <c r="AW221" s="804"/>
      <c r="AX221" s="804"/>
      <c r="AY221" s="804"/>
      <c r="AZ221" s="804"/>
      <c r="BA221" s="804"/>
      <c r="BB221" s="804"/>
      <c r="BC221" s="804"/>
      <c r="BD221" s="804"/>
      <c r="BE221" s="804"/>
      <c r="BF221" s="804"/>
      <c r="BG221" s="804"/>
      <c r="BH221" s="804"/>
      <c r="BI221" s="804"/>
      <c r="BJ221" s="804"/>
      <c r="BK221" s="804"/>
      <c r="BL221" s="804"/>
      <c r="BM221" s="804"/>
      <c r="BN221" s="804"/>
      <c r="BO221" s="804"/>
      <c r="BP221" s="804"/>
      <c r="BQ221" s="804"/>
      <c r="BR221" s="804"/>
      <c r="BS221" s="804"/>
      <c r="BT221" s="804"/>
    </row>
    <row r="222" spans="1:72" s="78" customFormat="1" ht="12.75" x14ac:dyDescent="0.2">
      <c r="A222" s="76"/>
      <c r="B222" s="76"/>
      <c r="C222" s="76"/>
      <c r="D222" s="76"/>
      <c r="E222" s="76"/>
      <c r="F222" s="119"/>
      <c r="G222" s="119"/>
      <c r="H222" s="76"/>
      <c r="I222" s="76"/>
      <c r="J222" s="76"/>
      <c r="K222" s="76"/>
      <c r="L222" s="76"/>
      <c r="M222" s="143"/>
      <c r="N222" s="143"/>
      <c r="O222" s="76"/>
      <c r="P222" s="804"/>
      <c r="Q222" s="804"/>
      <c r="R222" s="804"/>
      <c r="S222" s="804"/>
      <c r="T222" s="804"/>
      <c r="U222" s="804"/>
      <c r="V222" s="804"/>
      <c r="W222" s="804"/>
      <c r="X222" s="804"/>
      <c r="Y222" s="804"/>
      <c r="Z222" s="804"/>
      <c r="AA222" s="804"/>
      <c r="AB222" s="804"/>
      <c r="AC222" s="804"/>
      <c r="AD222" s="804"/>
      <c r="AE222" s="804"/>
      <c r="AF222" s="804"/>
      <c r="AG222" s="804"/>
      <c r="AH222" s="804"/>
      <c r="AI222" s="804"/>
      <c r="AJ222" s="804"/>
      <c r="AK222" s="804"/>
      <c r="AL222" s="804"/>
      <c r="AM222" s="804"/>
      <c r="AN222" s="804"/>
      <c r="AO222" s="804"/>
      <c r="AP222" s="804"/>
      <c r="AQ222" s="804"/>
      <c r="AR222" s="804"/>
      <c r="AS222" s="804"/>
      <c r="AT222" s="804"/>
      <c r="AU222" s="804"/>
      <c r="AV222" s="804"/>
      <c r="AW222" s="804"/>
      <c r="AX222" s="804"/>
      <c r="AY222" s="804"/>
      <c r="AZ222" s="804"/>
      <c r="BA222" s="804"/>
      <c r="BB222" s="804"/>
      <c r="BC222" s="804"/>
      <c r="BD222" s="804"/>
      <c r="BE222" s="804"/>
      <c r="BF222" s="804"/>
      <c r="BG222" s="804"/>
      <c r="BH222" s="804"/>
      <c r="BI222" s="804"/>
      <c r="BJ222" s="804"/>
      <c r="BK222" s="804"/>
      <c r="BL222" s="804"/>
      <c r="BM222" s="804"/>
      <c r="BN222" s="804"/>
      <c r="BO222" s="804"/>
      <c r="BP222" s="804"/>
      <c r="BQ222" s="804"/>
      <c r="BR222" s="804"/>
      <c r="BS222" s="804"/>
      <c r="BT222" s="804"/>
    </row>
    <row r="223" spans="1:72" s="78" customFormat="1" ht="12.75" x14ac:dyDescent="0.2">
      <c r="A223" s="76"/>
      <c r="B223" s="76"/>
      <c r="C223" s="76"/>
      <c r="D223" s="76"/>
      <c r="E223" s="76"/>
      <c r="F223" s="119"/>
      <c r="G223" s="119"/>
      <c r="H223" s="76"/>
      <c r="I223" s="76"/>
      <c r="J223" s="76"/>
      <c r="K223" s="76"/>
      <c r="L223" s="76"/>
      <c r="M223" s="143"/>
      <c r="N223" s="143"/>
      <c r="O223" s="76"/>
      <c r="P223" s="804"/>
      <c r="Q223" s="804"/>
      <c r="R223" s="804"/>
      <c r="S223" s="804"/>
      <c r="T223" s="804"/>
      <c r="U223" s="804"/>
      <c r="V223" s="804"/>
      <c r="W223" s="804"/>
      <c r="X223" s="804"/>
      <c r="Y223" s="804"/>
      <c r="Z223" s="804"/>
      <c r="AA223" s="804"/>
      <c r="AB223" s="804"/>
      <c r="AC223" s="804"/>
      <c r="AD223" s="804"/>
      <c r="AE223" s="804"/>
      <c r="AF223" s="804"/>
      <c r="AG223" s="804"/>
      <c r="AH223" s="804"/>
      <c r="AI223" s="804"/>
      <c r="AJ223" s="804"/>
      <c r="AK223" s="804"/>
      <c r="AL223" s="804"/>
      <c r="AM223" s="804"/>
      <c r="AN223" s="804"/>
      <c r="AO223" s="804"/>
      <c r="AP223" s="804"/>
      <c r="AQ223" s="804"/>
      <c r="AR223" s="804"/>
      <c r="AS223" s="804"/>
      <c r="AT223" s="804"/>
      <c r="AU223" s="804"/>
      <c r="AV223" s="804"/>
      <c r="AW223" s="804"/>
      <c r="AX223" s="804"/>
      <c r="AY223" s="804"/>
      <c r="AZ223" s="804"/>
      <c r="BA223" s="804"/>
      <c r="BB223" s="804"/>
      <c r="BC223" s="804"/>
      <c r="BD223" s="804"/>
      <c r="BE223" s="804"/>
      <c r="BF223" s="804"/>
      <c r="BG223" s="804"/>
      <c r="BH223" s="804"/>
      <c r="BI223" s="804"/>
      <c r="BJ223" s="804"/>
      <c r="BK223" s="804"/>
      <c r="BL223" s="804"/>
      <c r="BM223" s="804"/>
      <c r="BN223" s="804"/>
      <c r="BO223" s="804"/>
      <c r="BP223" s="804"/>
      <c r="BQ223" s="804"/>
      <c r="BR223" s="804"/>
      <c r="BS223" s="804"/>
      <c r="BT223" s="804"/>
    </row>
    <row r="224" spans="1:72" s="78" customFormat="1" ht="12.75" x14ac:dyDescent="0.2">
      <c r="A224" s="76"/>
      <c r="B224" s="76"/>
      <c r="C224" s="76"/>
      <c r="D224" s="76"/>
      <c r="E224" s="76"/>
      <c r="F224" s="119"/>
      <c r="G224" s="119"/>
      <c r="H224" s="76"/>
      <c r="I224" s="76"/>
      <c r="J224" s="76"/>
      <c r="K224" s="76"/>
      <c r="L224" s="76"/>
      <c r="M224" s="143"/>
      <c r="N224" s="143"/>
      <c r="O224" s="76"/>
      <c r="P224" s="804"/>
      <c r="Q224" s="804"/>
      <c r="R224" s="804"/>
      <c r="S224" s="804"/>
      <c r="T224" s="804"/>
      <c r="U224" s="804"/>
      <c r="V224" s="804"/>
      <c r="W224" s="804"/>
      <c r="X224" s="804"/>
      <c r="Y224" s="804"/>
      <c r="Z224" s="804"/>
      <c r="AA224" s="804"/>
      <c r="AB224" s="804"/>
      <c r="AC224" s="804"/>
      <c r="AD224" s="804"/>
      <c r="AE224" s="804"/>
      <c r="AF224" s="804"/>
      <c r="AG224" s="804"/>
      <c r="AH224" s="804"/>
      <c r="AI224" s="804"/>
      <c r="AJ224" s="804"/>
      <c r="AK224" s="804"/>
      <c r="AL224" s="804"/>
      <c r="AM224" s="804"/>
      <c r="AN224" s="804"/>
      <c r="AO224" s="804"/>
      <c r="AP224" s="804"/>
      <c r="AQ224" s="804"/>
      <c r="AR224" s="804"/>
      <c r="AS224" s="804"/>
      <c r="AT224" s="804"/>
      <c r="AU224" s="804"/>
      <c r="AV224" s="804"/>
      <c r="AW224" s="804"/>
      <c r="AX224" s="804"/>
      <c r="AY224" s="804"/>
      <c r="AZ224" s="804"/>
      <c r="BA224" s="804"/>
      <c r="BB224" s="804"/>
      <c r="BC224" s="804"/>
      <c r="BD224" s="804"/>
      <c r="BE224" s="804"/>
      <c r="BF224" s="804"/>
      <c r="BG224" s="804"/>
      <c r="BH224" s="804"/>
      <c r="BI224" s="804"/>
      <c r="BJ224" s="804"/>
      <c r="BK224" s="804"/>
      <c r="BL224" s="804"/>
      <c r="BM224" s="804"/>
      <c r="BN224" s="804"/>
      <c r="BO224" s="804"/>
      <c r="BP224" s="804"/>
      <c r="BQ224" s="804"/>
      <c r="BR224" s="804"/>
      <c r="BS224" s="804"/>
      <c r="BT224" s="804"/>
    </row>
    <row r="225" spans="1:72" s="78" customFormat="1" ht="12.75" x14ac:dyDescent="0.2">
      <c r="A225" s="76"/>
      <c r="B225" s="76"/>
      <c r="C225" s="76"/>
      <c r="D225" s="76"/>
      <c r="E225" s="76"/>
      <c r="F225" s="119"/>
      <c r="G225" s="119"/>
      <c r="H225" s="76"/>
      <c r="I225" s="76"/>
      <c r="J225" s="76"/>
      <c r="K225" s="76"/>
      <c r="L225" s="76"/>
      <c r="M225" s="143"/>
      <c r="N225" s="143"/>
      <c r="O225" s="76"/>
      <c r="P225" s="804"/>
      <c r="Q225" s="804"/>
      <c r="R225" s="804"/>
      <c r="S225" s="804"/>
      <c r="T225" s="804"/>
      <c r="U225" s="804"/>
      <c r="V225" s="804"/>
      <c r="W225" s="804"/>
      <c r="X225" s="804"/>
      <c r="Y225" s="804"/>
      <c r="Z225" s="804"/>
      <c r="AA225" s="804"/>
      <c r="AB225" s="804"/>
      <c r="AC225" s="804"/>
      <c r="AD225" s="804"/>
      <c r="AE225" s="804"/>
      <c r="AF225" s="804"/>
      <c r="AG225" s="804"/>
      <c r="AH225" s="804"/>
      <c r="AI225" s="804"/>
      <c r="AJ225" s="804"/>
      <c r="AK225" s="804"/>
      <c r="AL225" s="804"/>
      <c r="AM225" s="804"/>
      <c r="AN225" s="804"/>
      <c r="AO225" s="804"/>
      <c r="AP225" s="804"/>
      <c r="AQ225" s="804"/>
      <c r="AR225" s="804"/>
      <c r="AS225" s="804"/>
      <c r="AT225" s="804"/>
      <c r="AU225" s="804"/>
      <c r="AV225" s="804"/>
      <c r="AW225" s="804"/>
      <c r="AX225" s="804"/>
      <c r="AY225" s="804"/>
      <c r="AZ225" s="804"/>
      <c r="BA225" s="804"/>
      <c r="BB225" s="804"/>
      <c r="BC225" s="804"/>
      <c r="BD225" s="804"/>
      <c r="BE225" s="804"/>
      <c r="BF225" s="804"/>
      <c r="BG225" s="804"/>
      <c r="BH225" s="804"/>
      <c r="BI225" s="804"/>
      <c r="BJ225" s="804"/>
      <c r="BK225" s="804"/>
      <c r="BL225" s="804"/>
      <c r="BM225" s="804"/>
      <c r="BN225" s="804"/>
      <c r="BO225" s="804"/>
      <c r="BP225" s="804"/>
      <c r="BQ225" s="804"/>
      <c r="BR225" s="804"/>
      <c r="BS225" s="804"/>
      <c r="BT225" s="804"/>
    </row>
    <row r="226" spans="1:72" s="78" customFormat="1" ht="12.75" x14ac:dyDescent="0.2">
      <c r="A226" s="76"/>
      <c r="B226" s="76"/>
      <c r="C226" s="76"/>
      <c r="D226" s="76"/>
      <c r="E226" s="76"/>
      <c r="F226" s="119"/>
      <c r="G226" s="119"/>
      <c r="H226" s="76"/>
      <c r="I226" s="76"/>
      <c r="J226" s="76"/>
      <c r="K226" s="76"/>
      <c r="L226" s="76"/>
      <c r="M226" s="143"/>
      <c r="N226" s="143"/>
      <c r="O226" s="76"/>
      <c r="P226" s="804"/>
      <c r="Q226" s="804"/>
      <c r="R226" s="804"/>
      <c r="S226" s="804"/>
      <c r="T226" s="804"/>
      <c r="U226" s="804"/>
      <c r="V226" s="804"/>
      <c r="W226" s="804"/>
      <c r="X226" s="804"/>
      <c r="Y226" s="804"/>
      <c r="Z226" s="804"/>
      <c r="AA226" s="804"/>
      <c r="AB226" s="804"/>
      <c r="AC226" s="804"/>
      <c r="AD226" s="804"/>
      <c r="AE226" s="804"/>
      <c r="AF226" s="804"/>
      <c r="AG226" s="804"/>
      <c r="AH226" s="804"/>
      <c r="AI226" s="804"/>
      <c r="AJ226" s="804"/>
      <c r="AK226" s="804"/>
      <c r="AL226" s="804"/>
      <c r="AM226" s="804"/>
      <c r="AN226" s="804"/>
      <c r="AO226" s="804"/>
      <c r="AP226" s="804"/>
      <c r="AQ226" s="804"/>
      <c r="AR226" s="804"/>
      <c r="AS226" s="804"/>
      <c r="AT226" s="804"/>
      <c r="AU226" s="804"/>
      <c r="AV226" s="804"/>
      <c r="AW226" s="804"/>
      <c r="AX226" s="804"/>
      <c r="AY226" s="804"/>
      <c r="AZ226" s="804"/>
      <c r="BA226" s="804"/>
      <c r="BB226" s="804"/>
      <c r="BC226" s="804"/>
      <c r="BD226" s="804"/>
      <c r="BE226" s="804"/>
      <c r="BF226" s="804"/>
      <c r="BG226" s="804"/>
      <c r="BH226" s="804"/>
      <c r="BI226" s="804"/>
      <c r="BJ226" s="804"/>
      <c r="BK226" s="804"/>
      <c r="BL226" s="804"/>
      <c r="BM226" s="804"/>
      <c r="BN226" s="804"/>
      <c r="BO226" s="804"/>
      <c r="BP226" s="804"/>
      <c r="BQ226" s="804"/>
      <c r="BR226" s="804"/>
      <c r="BS226" s="804"/>
      <c r="BT226" s="804"/>
    </row>
    <row r="227" spans="1:72" s="78" customFormat="1" ht="12.75" x14ac:dyDescent="0.2">
      <c r="A227" s="76"/>
      <c r="B227" s="76"/>
      <c r="C227" s="76"/>
      <c r="D227" s="76"/>
      <c r="E227" s="76"/>
      <c r="F227" s="119"/>
      <c r="G227" s="119"/>
      <c r="H227" s="76"/>
      <c r="I227" s="76"/>
      <c r="J227" s="76"/>
      <c r="K227" s="76"/>
      <c r="L227" s="76"/>
      <c r="M227" s="143"/>
      <c r="N227" s="143"/>
      <c r="O227" s="76"/>
      <c r="P227" s="804"/>
      <c r="Q227" s="804"/>
      <c r="R227" s="804"/>
      <c r="S227" s="804"/>
      <c r="T227" s="804"/>
      <c r="U227" s="804"/>
      <c r="V227" s="804"/>
      <c r="W227" s="804"/>
      <c r="X227" s="804"/>
      <c r="Y227" s="804"/>
      <c r="Z227" s="804"/>
      <c r="AA227" s="804"/>
      <c r="AB227" s="804"/>
      <c r="AC227" s="804"/>
      <c r="AD227" s="804"/>
      <c r="AE227" s="804"/>
      <c r="AF227" s="804"/>
      <c r="AG227" s="804"/>
      <c r="AH227" s="804"/>
      <c r="AI227" s="804"/>
      <c r="AJ227" s="804"/>
      <c r="AK227" s="804"/>
      <c r="AL227" s="804"/>
      <c r="AM227" s="804"/>
      <c r="AN227" s="804"/>
      <c r="AO227" s="804"/>
      <c r="AP227" s="804"/>
      <c r="AQ227" s="804"/>
      <c r="AR227" s="804"/>
      <c r="AS227" s="804"/>
      <c r="AT227" s="804"/>
      <c r="AU227" s="804"/>
      <c r="AV227" s="804"/>
      <c r="AW227" s="804"/>
      <c r="AX227" s="804"/>
      <c r="AY227" s="804"/>
      <c r="AZ227" s="804"/>
      <c r="BA227" s="804"/>
      <c r="BB227" s="804"/>
      <c r="BC227" s="804"/>
      <c r="BD227" s="804"/>
      <c r="BE227" s="804"/>
      <c r="BF227" s="804"/>
      <c r="BG227" s="804"/>
      <c r="BH227" s="804"/>
      <c r="BI227" s="804"/>
      <c r="BJ227" s="804"/>
      <c r="BK227" s="804"/>
      <c r="BL227" s="804"/>
      <c r="BM227" s="804"/>
      <c r="BN227" s="804"/>
      <c r="BO227" s="804"/>
      <c r="BP227" s="804"/>
      <c r="BQ227" s="804"/>
      <c r="BR227" s="804"/>
      <c r="BS227" s="804"/>
      <c r="BT227" s="804"/>
    </row>
    <row r="228" spans="1:72" s="78" customFormat="1" ht="12.75" x14ac:dyDescent="0.2">
      <c r="A228" s="76"/>
      <c r="B228" s="76"/>
      <c r="C228" s="76"/>
      <c r="D228" s="76"/>
      <c r="E228" s="76"/>
      <c r="F228" s="119"/>
      <c r="G228" s="119"/>
      <c r="H228" s="76"/>
      <c r="I228" s="76"/>
      <c r="J228" s="76"/>
      <c r="K228" s="76"/>
      <c r="L228" s="76"/>
      <c r="M228" s="143"/>
      <c r="N228" s="143"/>
      <c r="O228" s="76"/>
      <c r="P228" s="804"/>
      <c r="Q228" s="804"/>
      <c r="R228" s="804"/>
      <c r="S228" s="804"/>
      <c r="T228" s="804"/>
      <c r="U228" s="804"/>
      <c r="V228" s="804"/>
      <c r="W228" s="804"/>
      <c r="X228" s="804"/>
      <c r="Y228" s="804"/>
      <c r="Z228" s="804"/>
      <c r="AA228" s="804"/>
      <c r="AB228" s="804"/>
      <c r="AC228" s="804"/>
      <c r="AD228" s="804"/>
      <c r="AE228" s="804"/>
      <c r="AF228" s="804"/>
      <c r="AG228" s="804"/>
      <c r="AH228" s="804"/>
      <c r="AI228" s="804"/>
      <c r="AJ228" s="804"/>
      <c r="AK228" s="804"/>
      <c r="AL228" s="804"/>
      <c r="AM228" s="804"/>
      <c r="AN228" s="804"/>
      <c r="AO228" s="804"/>
      <c r="AP228" s="804"/>
      <c r="AQ228" s="804"/>
      <c r="AR228" s="804"/>
      <c r="AS228" s="804"/>
      <c r="AT228" s="804"/>
      <c r="AU228" s="804"/>
      <c r="AV228" s="804"/>
      <c r="AW228" s="804"/>
      <c r="AX228" s="804"/>
      <c r="AY228" s="804"/>
      <c r="AZ228" s="804"/>
      <c r="BA228" s="804"/>
      <c r="BB228" s="804"/>
      <c r="BC228" s="804"/>
      <c r="BD228" s="804"/>
      <c r="BE228" s="804"/>
      <c r="BF228" s="804"/>
      <c r="BG228" s="804"/>
      <c r="BH228" s="804"/>
      <c r="BI228" s="804"/>
      <c r="BJ228" s="804"/>
      <c r="BK228" s="804"/>
      <c r="BL228" s="804"/>
      <c r="BM228" s="804"/>
      <c r="BN228" s="804"/>
      <c r="BO228" s="804"/>
      <c r="BP228" s="804"/>
      <c r="BQ228" s="804"/>
      <c r="BR228" s="804"/>
      <c r="BS228" s="804"/>
      <c r="BT228" s="804"/>
    </row>
    <row r="229" spans="1:72" s="78" customFormat="1" ht="12.75" x14ac:dyDescent="0.2">
      <c r="A229" s="76"/>
      <c r="B229" s="76"/>
      <c r="C229" s="76"/>
      <c r="D229" s="76"/>
      <c r="E229" s="76"/>
      <c r="F229" s="119"/>
      <c r="G229" s="119"/>
      <c r="H229" s="76"/>
      <c r="I229" s="76"/>
      <c r="J229" s="76"/>
      <c r="K229" s="76"/>
      <c r="L229" s="76"/>
      <c r="M229" s="143"/>
      <c r="N229" s="143"/>
      <c r="O229" s="76"/>
      <c r="P229" s="804"/>
      <c r="Q229" s="804"/>
      <c r="R229" s="804"/>
      <c r="S229" s="804"/>
      <c r="T229" s="804"/>
      <c r="U229" s="804"/>
      <c r="V229" s="804"/>
      <c r="W229" s="804"/>
      <c r="X229" s="804"/>
      <c r="Y229" s="804"/>
      <c r="Z229" s="804"/>
      <c r="AA229" s="804"/>
      <c r="AB229" s="804"/>
      <c r="AC229" s="804"/>
      <c r="AD229" s="804"/>
      <c r="AE229" s="804"/>
      <c r="AF229" s="804"/>
      <c r="AG229" s="804"/>
      <c r="AH229" s="804"/>
      <c r="AI229" s="804"/>
      <c r="AJ229" s="804"/>
      <c r="AK229" s="804"/>
      <c r="AL229" s="804"/>
      <c r="AM229" s="804"/>
      <c r="AN229" s="804"/>
      <c r="AO229" s="804"/>
      <c r="AP229" s="804"/>
      <c r="AQ229" s="804"/>
      <c r="AR229" s="804"/>
      <c r="AS229" s="804"/>
      <c r="AT229" s="804"/>
      <c r="AU229" s="804"/>
      <c r="AV229" s="804"/>
      <c r="AW229" s="804"/>
      <c r="AX229" s="804"/>
      <c r="AY229" s="804"/>
      <c r="AZ229" s="804"/>
      <c r="BA229" s="804"/>
      <c r="BB229" s="804"/>
      <c r="BC229" s="804"/>
      <c r="BD229" s="804"/>
      <c r="BE229" s="804"/>
      <c r="BF229" s="804"/>
      <c r="BG229" s="804"/>
      <c r="BH229" s="804"/>
      <c r="BI229" s="804"/>
      <c r="BJ229" s="804"/>
      <c r="BK229" s="804"/>
      <c r="BL229" s="804"/>
      <c r="BM229" s="804"/>
      <c r="BN229" s="804"/>
      <c r="BO229" s="804"/>
      <c r="BP229" s="804"/>
      <c r="BQ229" s="804"/>
      <c r="BR229" s="804"/>
      <c r="BS229" s="804"/>
      <c r="BT229" s="804"/>
    </row>
    <row r="230" spans="1:72" s="78" customFormat="1" ht="12.75" x14ac:dyDescent="0.2">
      <c r="A230" s="76"/>
      <c r="B230" s="76"/>
      <c r="C230" s="76"/>
      <c r="D230" s="76"/>
      <c r="E230" s="76"/>
      <c r="F230" s="119"/>
      <c r="G230" s="119"/>
      <c r="H230" s="76"/>
      <c r="I230" s="76"/>
      <c r="J230" s="76"/>
      <c r="K230" s="76"/>
      <c r="L230" s="76"/>
      <c r="M230" s="143"/>
      <c r="N230" s="143"/>
      <c r="O230" s="76"/>
      <c r="P230" s="804"/>
      <c r="Q230" s="804"/>
      <c r="R230" s="804"/>
      <c r="S230" s="804"/>
      <c r="T230" s="804"/>
      <c r="U230" s="804"/>
      <c r="V230" s="804"/>
      <c r="W230" s="804"/>
      <c r="X230" s="804"/>
      <c r="Y230" s="804"/>
      <c r="Z230" s="804"/>
      <c r="AA230" s="804"/>
      <c r="AB230" s="804"/>
      <c r="AC230" s="804"/>
      <c r="AD230" s="804"/>
      <c r="AE230" s="804"/>
      <c r="AF230" s="804"/>
      <c r="AG230" s="804"/>
      <c r="AH230" s="804"/>
      <c r="AI230" s="804"/>
      <c r="AJ230" s="804"/>
      <c r="AK230" s="804"/>
      <c r="AL230" s="804"/>
      <c r="AM230" s="804"/>
      <c r="AN230" s="804"/>
      <c r="AO230" s="804"/>
      <c r="AP230" s="804"/>
      <c r="AQ230" s="804"/>
      <c r="AR230" s="804"/>
      <c r="AS230" s="804"/>
      <c r="AT230" s="804"/>
      <c r="AU230" s="804"/>
      <c r="AV230" s="804"/>
      <c r="AW230" s="804"/>
      <c r="AX230" s="804"/>
      <c r="AY230" s="804"/>
      <c r="AZ230" s="804"/>
      <c r="BA230" s="804"/>
      <c r="BB230" s="804"/>
      <c r="BC230" s="804"/>
      <c r="BD230" s="804"/>
      <c r="BE230" s="804"/>
      <c r="BF230" s="804"/>
      <c r="BG230" s="804"/>
      <c r="BH230" s="804"/>
      <c r="BI230" s="804"/>
      <c r="BJ230" s="804"/>
      <c r="BK230" s="804"/>
      <c r="BL230" s="804"/>
      <c r="BM230" s="804"/>
      <c r="BN230" s="804"/>
      <c r="BO230" s="804"/>
      <c r="BP230" s="804"/>
      <c r="BQ230" s="804"/>
      <c r="BR230" s="804"/>
      <c r="BS230" s="804"/>
      <c r="BT230" s="804"/>
    </row>
    <row r="231" spans="1:72" s="78" customFormat="1" ht="12.75" x14ac:dyDescent="0.2">
      <c r="A231" s="76"/>
      <c r="B231" s="76"/>
      <c r="C231" s="76"/>
      <c r="D231" s="76"/>
      <c r="E231" s="76"/>
      <c r="F231" s="119"/>
      <c r="G231" s="119"/>
      <c r="H231" s="76"/>
      <c r="I231" s="76"/>
      <c r="J231" s="76"/>
      <c r="K231" s="76"/>
      <c r="L231" s="76"/>
      <c r="M231" s="143"/>
      <c r="N231" s="143"/>
      <c r="O231" s="76"/>
      <c r="P231" s="804"/>
      <c r="Q231" s="804"/>
      <c r="R231" s="804"/>
      <c r="S231" s="804"/>
      <c r="T231" s="804"/>
      <c r="U231" s="804"/>
      <c r="V231" s="804"/>
      <c r="W231" s="804"/>
      <c r="X231" s="804"/>
      <c r="Y231" s="804"/>
      <c r="Z231" s="804"/>
      <c r="AA231" s="804"/>
      <c r="AB231" s="804"/>
      <c r="AC231" s="804"/>
      <c r="AD231" s="804"/>
      <c r="AE231" s="804"/>
      <c r="AF231" s="804"/>
      <c r="AG231" s="804"/>
      <c r="AH231" s="804"/>
      <c r="AI231" s="804"/>
      <c r="AJ231" s="804"/>
      <c r="AK231" s="804"/>
      <c r="AL231" s="804"/>
      <c r="AM231" s="804"/>
      <c r="AN231" s="804"/>
      <c r="AO231" s="804"/>
      <c r="AP231" s="804"/>
      <c r="AQ231" s="804"/>
      <c r="AR231" s="804"/>
      <c r="AS231" s="804"/>
      <c r="AT231" s="804"/>
      <c r="AU231" s="804"/>
      <c r="AV231" s="804"/>
      <c r="AW231" s="804"/>
      <c r="AX231" s="804"/>
      <c r="AY231" s="804"/>
      <c r="AZ231" s="804"/>
      <c r="BA231" s="804"/>
      <c r="BB231" s="804"/>
      <c r="BC231" s="804"/>
      <c r="BD231" s="804"/>
      <c r="BE231" s="804"/>
      <c r="BF231" s="804"/>
      <c r="BG231" s="804"/>
      <c r="BH231" s="804"/>
      <c r="BI231" s="804"/>
      <c r="BJ231" s="804"/>
      <c r="BK231" s="804"/>
      <c r="BL231" s="804"/>
      <c r="BM231" s="804"/>
      <c r="BN231" s="804"/>
      <c r="BO231" s="804"/>
      <c r="BP231" s="804"/>
      <c r="BQ231" s="804"/>
      <c r="BR231" s="804"/>
      <c r="BS231" s="804"/>
      <c r="BT231" s="804"/>
    </row>
    <row r="232" spans="1:72" s="78" customFormat="1" ht="12.75" x14ac:dyDescent="0.2">
      <c r="A232" s="76"/>
      <c r="B232" s="76"/>
      <c r="C232" s="76"/>
      <c r="D232" s="76"/>
      <c r="E232" s="76"/>
      <c r="F232" s="119"/>
      <c r="G232" s="119"/>
      <c r="H232" s="76"/>
      <c r="I232" s="76"/>
      <c r="J232" s="76"/>
      <c r="K232" s="76"/>
      <c r="L232" s="76"/>
      <c r="M232" s="143"/>
      <c r="N232" s="143"/>
      <c r="O232" s="76"/>
      <c r="P232" s="804"/>
      <c r="Q232" s="804"/>
      <c r="R232" s="804"/>
      <c r="S232" s="804"/>
      <c r="T232" s="804"/>
      <c r="U232" s="804"/>
      <c r="V232" s="804"/>
      <c r="W232" s="804"/>
      <c r="X232" s="804"/>
      <c r="Y232" s="804"/>
      <c r="Z232" s="804"/>
      <c r="AA232" s="804"/>
      <c r="AB232" s="804"/>
      <c r="AC232" s="804"/>
      <c r="AD232" s="804"/>
      <c r="AE232" s="804"/>
      <c r="AF232" s="804"/>
      <c r="AG232" s="804"/>
      <c r="AH232" s="804"/>
      <c r="AI232" s="804"/>
      <c r="AJ232" s="804"/>
      <c r="AK232" s="804"/>
      <c r="AL232" s="804"/>
      <c r="AM232" s="804"/>
      <c r="AN232" s="804"/>
      <c r="AO232" s="804"/>
      <c r="AP232" s="804"/>
      <c r="AQ232" s="804"/>
      <c r="AR232" s="804"/>
      <c r="AS232" s="804"/>
      <c r="AT232" s="804"/>
      <c r="AU232" s="804"/>
      <c r="AV232" s="804"/>
      <c r="AW232" s="804"/>
      <c r="AX232" s="804"/>
      <c r="AY232" s="804"/>
      <c r="AZ232" s="804"/>
      <c r="BA232" s="804"/>
      <c r="BB232" s="804"/>
      <c r="BC232" s="804"/>
      <c r="BD232" s="804"/>
      <c r="BE232" s="804"/>
      <c r="BF232" s="804"/>
      <c r="BG232" s="804"/>
      <c r="BH232" s="804"/>
      <c r="BI232" s="804"/>
      <c r="BJ232" s="804"/>
      <c r="BK232" s="804"/>
      <c r="BL232" s="804"/>
      <c r="BM232" s="804"/>
      <c r="BN232" s="804"/>
      <c r="BO232" s="804"/>
      <c r="BP232" s="804"/>
      <c r="BQ232" s="804"/>
      <c r="BR232" s="804"/>
      <c r="BS232" s="804"/>
      <c r="BT232" s="804"/>
    </row>
    <row r="233" spans="1:72" s="78" customFormat="1" ht="12.75" x14ac:dyDescent="0.2">
      <c r="A233" s="76"/>
      <c r="B233" s="76"/>
      <c r="C233" s="76"/>
      <c r="D233" s="76"/>
      <c r="E233" s="76"/>
      <c r="F233" s="119"/>
      <c r="G233" s="119"/>
      <c r="H233" s="76"/>
      <c r="I233" s="76"/>
      <c r="J233" s="76"/>
      <c r="K233" s="76"/>
      <c r="L233" s="76"/>
      <c r="M233" s="143"/>
      <c r="N233" s="143"/>
      <c r="O233" s="76"/>
      <c r="P233" s="804"/>
      <c r="Q233" s="804"/>
      <c r="R233" s="804"/>
      <c r="S233" s="804"/>
      <c r="T233" s="804"/>
      <c r="U233" s="804"/>
      <c r="V233" s="804"/>
      <c r="W233" s="804"/>
      <c r="X233" s="804"/>
      <c r="Y233" s="804"/>
      <c r="Z233" s="804"/>
      <c r="AA233" s="804"/>
      <c r="AB233" s="804"/>
      <c r="AC233" s="804"/>
      <c r="AD233" s="804"/>
      <c r="AE233" s="804"/>
      <c r="AF233" s="804"/>
      <c r="AG233" s="804"/>
      <c r="AH233" s="804"/>
      <c r="AI233" s="804"/>
      <c r="AJ233" s="804"/>
      <c r="AK233" s="804"/>
      <c r="AL233" s="804"/>
      <c r="AM233" s="804"/>
      <c r="AN233" s="804"/>
      <c r="AO233" s="804"/>
      <c r="AP233" s="804"/>
      <c r="AQ233" s="804"/>
      <c r="AR233" s="804"/>
      <c r="AS233" s="804"/>
      <c r="AT233" s="804"/>
      <c r="AU233" s="804"/>
      <c r="AV233" s="804"/>
      <c r="AW233" s="804"/>
      <c r="AX233" s="804"/>
      <c r="AY233" s="804"/>
      <c r="AZ233" s="804"/>
      <c r="BA233" s="804"/>
      <c r="BB233" s="804"/>
      <c r="BC233" s="804"/>
      <c r="BD233" s="804"/>
      <c r="BE233" s="804"/>
      <c r="BF233" s="804"/>
      <c r="BG233" s="804"/>
      <c r="BH233" s="804"/>
      <c r="BI233" s="804"/>
      <c r="BJ233" s="804"/>
      <c r="BK233" s="804"/>
      <c r="BL233" s="804"/>
      <c r="BM233" s="804"/>
      <c r="BN233" s="804"/>
      <c r="BO233" s="804"/>
      <c r="BP233" s="804"/>
      <c r="BQ233" s="804"/>
      <c r="BR233" s="804"/>
      <c r="BS233" s="804"/>
      <c r="BT233" s="804"/>
    </row>
    <row r="234" spans="1:72" s="78" customFormat="1" ht="12.75" x14ac:dyDescent="0.2">
      <c r="A234" s="76"/>
      <c r="B234" s="76"/>
      <c r="C234" s="76"/>
      <c r="D234" s="76"/>
      <c r="E234" s="76"/>
      <c r="F234" s="119"/>
      <c r="G234" s="119"/>
      <c r="H234" s="76"/>
      <c r="I234" s="76"/>
      <c r="J234" s="76"/>
      <c r="K234" s="76"/>
      <c r="L234" s="76"/>
      <c r="M234" s="143"/>
      <c r="N234" s="143"/>
      <c r="O234" s="76"/>
      <c r="P234" s="804"/>
      <c r="Q234" s="804"/>
      <c r="R234" s="804"/>
      <c r="S234" s="804"/>
      <c r="T234" s="804"/>
      <c r="U234" s="804"/>
      <c r="V234" s="804"/>
      <c r="W234" s="804"/>
      <c r="X234" s="804"/>
      <c r="Y234" s="804"/>
      <c r="Z234" s="804"/>
      <c r="AA234" s="804"/>
      <c r="AB234" s="804"/>
      <c r="AC234" s="804"/>
      <c r="AD234" s="804"/>
      <c r="AE234" s="804"/>
      <c r="AF234" s="804"/>
      <c r="AG234" s="804"/>
      <c r="AH234" s="804"/>
      <c r="AI234" s="804"/>
      <c r="AJ234" s="804"/>
      <c r="AK234" s="804"/>
      <c r="AL234" s="804"/>
      <c r="AM234" s="804"/>
      <c r="AN234" s="804"/>
      <c r="AO234" s="804"/>
      <c r="AP234" s="804"/>
      <c r="AQ234" s="804"/>
      <c r="AR234" s="804"/>
      <c r="AS234" s="804"/>
      <c r="AT234" s="804"/>
      <c r="AU234" s="804"/>
      <c r="AV234" s="804"/>
      <c r="AW234" s="804"/>
      <c r="AX234" s="804"/>
      <c r="AY234" s="804"/>
      <c r="AZ234" s="804"/>
      <c r="BA234" s="804"/>
      <c r="BB234" s="804"/>
      <c r="BC234" s="804"/>
      <c r="BD234" s="804"/>
      <c r="BE234" s="804"/>
      <c r="BF234" s="804"/>
      <c r="BG234" s="804"/>
      <c r="BH234" s="804"/>
      <c r="BI234" s="804"/>
      <c r="BJ234" s="804"/>
      <c r="BK234" s="804"/>
      <c r="BL234" s="804"/>
      <c r="BM234" s="804"/>
      <c r="BN234" s="804"/>
      <c r="BO234" s="804"/>
      <c r="BP234" s="804"/>
      <c r="BQ234" s="804"/>
      <c r="BR234" s="804"/>
      <c r="BS234" s="804"/>
      <c r="BT234" s="804"/>
    </row>
    <row r="235" spans="1:72" s="78" customFormat="1" ht="12.75" x14ac:dyDescent="0.2">
      <c r="A235" s="76"/>
      <c r="B235" s="76"/>
      <c r="C235" s="76"/>
      <c r="D235" s="76"/>
      <c r="E235" s="76"/>
      <c r="F235" s="119"/>
      <c r="G235" s="119"/>
      <c r="H235" s="76"/>
      <c r="I235" s="76"/>
      <c r="J235" s="76"/>
      <c r="K235" s="76"/>
      <c r="L235" s="76"/>
      <c r="M235" s="143"/>
      <c r="N235" s="143"/>
      <c r="O235" s="76"/>
      <c r="P235" s="804"/>
      <c r="Q235" s="804"/>
      <c r="R235" s="804"/>
      <c r="S235" s="804"/>
      <c r="T235" s="804"/>
      <c r="U235" s="804"/>
      <c r="V235" s="804"/>
      <c r="W235" s="804"/>
      <c r="X235" s="804"/>
      <c r="Y235" s="804"/>
      <c r="Z235" s="804"/>
      <c r="AA235" s="804"/>
      <c r="AB235" s="804"/>
      <c r="AC235" s="804"/>
      <c r="AD235" s="804"/>
      <c r="AE235" s="804"/>
      <c r="AF235" s="804"/>
      <c r="AG235" s="804"/>
      <c r="AH235" s="804"/>
      <c r="AI235" s="804"/>
      <c r="AJ235" s="804"/>
      <c r="AK235" s="804"/>
      <c r="AL235" s="804"/>
      <c r="AM235" s="804"/>
      <c r="AN235" s="804"/>
      <c r="AO235" s="804"/>
      <c r="AP235" s="804"/>
      <c r="AQ235" s="804"/>
      <c r="AR235" s="804"/>
      <c r="AS235" s="804"/>
      <c r="AT235" s="804"/>
      <c r="AU235" s="804"/>
      <c r="AV235" s="804"/>
      <c r="AW235" s="804"/>
      <c r="AX235" s="804"/>
      <c r="AY235" s="804"/>
      <c r="AZ235" s="804"/>
      <c r="BA235" s="804"/>
      <c r="BB235" s="804"/>
      <c r="BC235" s="804"/>
      <c r="BD235" s="804"/>
      <c r="BE235" s="804"/>
      <c r="BF235" s="804"/>
      <c r="BG235" s="804"/>
      <c r="BH235" s="804"/>
      <c r="BI235" s="804"/>
      <c r="BJ235" s="804"/>
      <c r="BK235" s="804"/>
      <c r="BL235" s="804"/>
      <c r="BM235" s="804"/>
      <c r="BN235" s="804"/>
      <c r="BO235" s="804"/>
      <c r="BP235" s="804"/>
      <c r="BQ235" s="804"/>
      <c r="BR235" s="804"/>
      <c r="BS235" s="804"/>
      <c r="BT235" s="804"/>
    </row>
    <row r="236" spans="1:72" s="78" customFormat="1" ht="12.75" x14ac:dyDescent="0.2">
      <c r="A236" s="76"/>
      <c r="B236" s="76"/>
      <c r="C236" s="76"/>
      <c r="D236" s="76"/>
      <c r="E236" s="76"/>
      <c r="F236" s="119"/>
      <c r="G236" s="119"/>
      <c r="H236" s="76"/>
      <c r="I236" s="76"/>
      <c r="J236" s="76"/>
      <c r="K236" s="76"/>
      <c r="L236" s="76"/>
      <c r="M236" s="143"/>
      <c r="N236" s="143"/>
      <c r="O236" s="76"/>
      <c r="P236" s="804"/>
      <c r="Q236" s="804"/>
      <c r="R236" s="804"/>
      <c r="S236" s="804"/>
      <c r="T236" s="804"/>
      <c r="U236" s="804"/>
      <c r="V236" s="804"/>
      <c r="W236" s="804"/>
      <c r="X236" s="804"/>
      <c r="Y236" s="804"/>
      <c r="Z236" s="804"/>
      <c r="AA236" s="804"/>
      <c r="AB236" s="804"/>
      <c r="AC236" s="804"/>
      <c r="AD236" s="804"/>
      <c r="AE236" s="804"/>
      <c r="AF236" s="804"/>
      <c r="AG236" s="804"/>
      <c r="AH236" s="804"/>
      <c r="AI236" s="804"/>
      <c r="AJ236" s="804"/>
      <c r="AK236" s="804"/>
      <c r="AL236" s="804"/>
      <c r="AM236" s="804"/>
      <c r="AN236" s="804"/>
      <c r="AO236" s="804"/>
      <c r="AP236" s="804"/>
      <c r="AQ236" s="804"/>
      <c r="AR236" s="804"/>
      <c r="AS236" s="804"/>
      <c r="AT236" s="804"/>
      <c r="AU236" s="804"/>
      <c r="AV236" s="804"/>
      <c r="AW236" s="804"/>
      <c r="AX236" s="804"/>
      <c r="AY236" s="804"/>
      <c r="AZ236" s="804"/>
      <c r="BA236" s="804"/>
      <c r="BB236" s="804"/>
      <c r="BC236" s="804"/>
      <c r="BD236" s="804"/>
      <c r="BE236" s="804"/>
      <c r="BF236" s="804"/>
      <c r="BG236" s="804"/>
      <c r="BH236" s="804"/>
      <c r="BI236" s="804"/>
      <c r="BJ236" s="804"/>
      <c r="BK236" s="804"/>
      <c r="BL236" s="804"/>
      <c r="BM236" s="804"/>
      <c r="BN236" s="804"/>
      <c r="BO236" s="804"/>
      <c r="BP236" s="804"/>
      <c r="BQ236" s="804"/>
      <c r="BR236" s="804"/>
      <c r="BS236" s="804"/>
      <c r="BT236" s="804"/>
    </row>
    <row r="237" spans="1:72" s="78" customFormat="1" ht="12.75" x14ac:dyDescent="0.2">
      <c r="A237" s="76"/>
      <c r="B237" s="76"/>
      <c r="C237" s="76"/>
      <c r="D237" s="76"/>
      <c r="E237" s="76"/>
      <c r="F237" s="119"/>
      <c r="G237" s="119"/>
      <c r="H237" s="76"/>
      <c r="I237" s="76"/>
      <c r="J237" s="76"/>
      <c r="K237" s="76"/>
      <c r="L237" s="76"/>
      <c r="M237" s="143"/>
      <c r="N237" s="143"/>
      <c r="O237" s="76"/>
      <c r="P237" s="804"/>
      <c r="Q237" s="804"/>
      <c r="R237" s="804"/>
      <c r="S237" s="804"/>
      <c r="T237" s="804"/>
      <c r="U237" s="804"/>
      <c r="V237" s="804"/>
      <c r="W237" s="804"/>
      <c r="X237" s="804"/>
      <c r="Y237" s="804"/>
      <c r="Z237" s="804"/>
      <c r="AA237" s="804"/>
      <c r="AB237" s="804"/>
      <c r="AC237" s="804"/>
      <c r="AD237" s="804"/>
      <c r="AE237" s="804"/>
      <c r="AF237" s="804"/>
      <c r="AG237" s="804"/>
      <c r="AH237" s="804"/>
      <c r="AI237" s="804"/>
      <c r="AJ237" s="804"/>
      <c r="AK237" s="804"/>
      <c r="AL237" s="804"/>
      <c r="AM237" s="804"/>
      <c r="AN237" s="804"/>
      <c r="AO237" s="804"/>
      <c r="AP237" s="804"/>
      <c r="AQ237" s="804"/>
      <c r="AR237" s="804"/>
      <c r="AS237" s="804"/>
      <c r="AT237" s="804"/>
      <c r="AU237" s="804"/>
      <c r="AV237" s="804"/>
      <c r="AW237" s="804"/>
      <c r="AX237" s="804"/>
      <c r="AY237" s="804"/>
      <c r="AZ237" s="804"/>
      <c r="BA237" s="804"/>
      <c r="BB237" s="804"/>
      <c r="BC237" s="804"/>
      <c r="BD237" s="804"/>
      <c r="BE237" s="804"/>
      <c r="BF237" s="804"/>
      <c r="BG237" s="804"/>
      <c r="BH237" s="804"/>
      <c r="BI237" s="804"/>
      <c r="BJ237" s="804"/>
      <c r="BK237" s="804"/>
      <c r="BL237" s="804"/>
      <c r="BM237" s="804"/>
      <c r="BN237" s="804"/>
      <c r="BO237" s="804"/>
      <c r="BP237" s="804"/>
      <c r="BQ237" s="804"/>
      <c r="BR237" s="804"/>
      <c r="BS237" s="804"/>
      <c r="BT237" s="804"/>
    </row>
    <row r="238" spans="1:72" s="78" customFormat="1" ht="12.75" x14ac:dyDescent="0.2">
      <c r="A238" s="76"/>
      <c r="B238" s="76"/>
      <c r="C238" s="76"/>
      <c r="D238" s="76"/>
      <c r="E238" s="76"/>
      <c r="F238" s="119"/>
      <c r="G238" s="119"/>
      <c r="H238" s="76"/>
      <c r="I238" s="76"/>
      <c r="J238" s="76"/>
      <c r="K238" s="76"/>
      <c r="L238" s="76"/>
      <c r="M238" s="143"/>
      <c r="N238" s="143"/>
      <c r="O238" s="76"/>
      <c r="P238" s="804"/>
      <c r="Q238" s="804"/>
      <c r="R238" s="804"/>
      <c r="S238" s="804"/>
      <c r="T238" s="804"/>
      <c r="U238" s="804"/>
      <c r="V238" s="804"/>
      <c r="W238" s="804"/>
      <c r="X238" s="804"/>
      <c r="Y238" s="804"/>
      <c r="Z238" s="804"/>
      <c r="AA238" s="804"/>
      <c r="AB238" s="804"/>
      <c r="AC238" s="804"/>
      <c r="AD238" s="804"/>
      <c r="AE238" s="804"/>
      <c r="AF238" s="804"/>
      <c r="AG238" s="804"/>
      <c r="AH238" s="804"/>
      <c r="AI238" s="804"/>
      <c r="AJ238" s="804"/>
      <c r="AK238" s="804"/>
      <c r="AL238" s="804"/>
      <c r="AM238" s="804"/>
      <c r="AN238" s="804"/>
      <c r="AO238" s="804"/>
      <c r="AP238" s="804"/>
      <c r="AQ238" s="804"/>
      <c r="AR238" s="804"/>
      <c r="AS238" s="804"/>
      <c r="AT238" s="804"/>
      <c r="AU238" s="804"/>
      <c r="AV238" s="804"/>
      <c r="AW238" s="804"/>
      <c r="AX238" s="804"/>
      <c r="AY238" s="804"/>
      <c r="AZ238" s="804"/>
      <c r="BA238" s="804"/>
      <c r="BB238" s="804"/>
      <c r="BC238" s="804"/>
      <c r="BD238" s="804"/>
      <c r="BE238" s="804"/>
      <c r="BF238" s="804"/>
      <c r="BG238" s="804"/>
      <c r="BH238" s="804"/>
      <c r="BI238" s="804"/>
      <c r="BJ238" s="804"/>
      <c r="BK238" s="804"/>
      <c r="BL238" s="804"/>
      <c r="BM238" s="804"/>
      <c r="BN238" s="804"/>
      <c r="BO238" s="804"/>
      <c r="BP238" s="804"/>
      <c r="BQ238" s="804"/>
      <c r="BR238" s="804"/>
      <c r="BS238" s="804"/>
      <c r="BT238" s="804"/>
    </row>
    <row r="239" spans="1:72" s="78" customFormat="1" ht="12.75" x14ac:dyDescent="0.2">
      <c r="A239" s="76"/>
      <c r="B239" s="76"/>
      <c r="C239" s="76"/>
      <c r="D239" s="76"/>
      <c r="E239" s="76"/>
      <c r="F239" s="119"/>
      <c r="G239" s="119"/>
      <c r="H239" s="76"/>
      <c r="I239" s="76"/>
      <c r="J239" s="76"/>
      <c r="K239" s="76"/>
      <c r="L239" s="76"/>
      <c r="M239" s="143"/>
      <c r="N239" s="143"/>
      <c r="O239" s="76"/>
      <c r="P239" s="804"/>
      <c r="Q239" s="804"/>
      <c r="R239" s="804"/>
      <c r="S239" s="804"/>
      <c r="T239" s="804"/>
      <c r="U239" s="804"/>
      <c r="V239" s="804"/>
      <c r="W239" s="804"/>
      <c r="X239" s="804"/>
      <c r="Y239" s="804"/>
      <c r="Z239" s="804"/>
      <c r="AA239" s="804"/>
      <c r="AB239" s="804"/>
      <c r="AC239" s="804"/>
      <c r="AD239" s="804"/>
      <c r="AE239" s="804"/>
      <c r="AF239" s="804"/>
      <c r="AG239" s="804"/>
      <c r="AH239" s="804"/>
      <c r="AI239" s="804"/>
      <c r="AJ239" s="804"/>
      <c r="AK239" s="804"/>
      <c r="AL239" s="804"/>
      <c r="AM239" s="804"/>
      <c r="AN239" s="804"/>
      <c r="AO239" s="804"/>
      <c r="AP239" s="804"/>
      <c r="AQ239" s="804"/>
      <c r="AR239" s="804"/>
      <c r="AS239" s="804"/>
      <c r="AT239" s="804"/>
      <c r="AU239" s="804"/>
      <c r="AV239" s="804"/>
      <c r="AW239" s="804"/>
      <c r="AX239" s="804"/>
      <c r="AY239" s="804"/>
      <c r="AZ239" s="804"/>
      <c r="BA239" s="804"/>
      <c r="BB239" s="804"/>
      <c r="BC239" s="804"/>
      <c r="BD239" s="804"/>
      <c r="BE239" s="804"/>
      <c r="BF239" s="804"/>
      <c r="BG239" s="804"/>
      <c r="BH239" s="804"/>
      <c r="BI239" s="804"/>
      <c r="BJ239" s="804"/>
      <c r="BK239" s="804"/>
      <c r="BL239" s="804"/>
      <c r="BM239" s="804"/>
      <c r="BN239" s="804"/>
      <c r="BO239" s="804"/>
      <c r="BP239" s="804"/>
      <c r="BQ239" s="804"/>
      <c r="BR239" s="804"/>
      <c r="BS239" s="804"/>
      <c r="BT239" s="804"/>
    </row>
    <row r="240" spans="1:72" s="78" customFormat="1" ht="12.75" x14ac:dyDescent="0.2">
      <c r="A240" s="76"/>
      <c r="B240" s="76"/>
      <c r="C240" s="76"/>
      <c r="D240" s="76"/>
      <c r="E240" s="76"/>
      <c r="F240" s="119"/>
      <c r="G240" s="119"/>
      <c r="H240" s="76"/>
      <c r="I240" s="76"/>
      <c r="J240" s="76"/>
      <c r="K240" s="76"/>
      <c r="L240" s="76"/>
      <c r="M240" s="143"/>
      <c r="N240" s="143"/>
      <c r="O240" s="76"/>
      <c r="P240" s="804"/>
      <c r="Q240" s="804"/>
      <c r="R240" s="804"/>
      <c r="S240" s="804"/>
      <c r="T240" s="804"/>
      <c r="U240" s="804"/>
      <c r="V240" s="804"/>
      <c r="W240" s="804"/>
      <c r="X240" s="804"/>
      <c r="Y240" s="804"/>
      <c r="Z240" s="804"/>
      <c r="AA240" s="804"/>
      <c r="AB240" s="804"/>
      <c r="AC240" s="804"/>
      <c r="AD240" s="804"/>
      <c r="AE240" s="804"/>
      <c r="AF240" s="804"/>
      <c r="AG240" s="804"/>
      <c r="AH240" s="804"/>
      <c r="AI240" s="804"/>
      <c r="AJ240" s="804"/>
      <c r="AK240" s="804"/>
      <c r="AL240" s="804"/>
      <c r="AM240" s="804"/>
      <c r="AN240" s="804"/>
      <c r="AO240" s="804"/>
      <c r="AP240" s="804"/>
      <c r="AQ240" s="804"/>
      <c r="AR240" s="804"/>
      <c r="AS240" s="804"/>
      <c r="AT240" s="804"/>
      <c r="AU240" s="804"/>
      <c r="AV240" s="804"/>
      <c r="AW240" s="804"/>
      <c r="AX240" s="804"/>
      <c r="AY240" s="804"/>
      <c r="AZ240" s="804"/>
      <c r="BA240" s="804"/>
      <c r="BB240" s="804"/>
      <c r="BC240" s="804"/>
      <c r="BD240" s="804"/>
      <c r="BE240" s="804"/>
      <c r="BF240" s="804"/>
      <c r="BG240" s="804"/>
      <c r="BH240" s="804"/>
      <c r="BI240" s="804"/>
      <c r="BJ240" s="804"/>
      <c r="BK240" s="804"/>
      <c r="BL240" s="804"/>
      <c r="BM240" s="804"/>
      <c r="BN240" s="804"/>
      <c r="BO240" s="804"/>
      <c r="BP240" s="804"/>
      <c r="BQ240" s="804"/>
      <c r="BR240" s="804"/>
      <c r="BS240" s="804"/>
      <c r="BT240" s="804"/>
    </row>
    <row r="241" spans="1:72" s="78" customFormat="1" ht="12.75" x14ac:dyDescent="0.2">
      <c r="A241" s="76"/>
      <c r="B241" s="76"/>
      <c r="C241" s="76"/>
      <c r="D241" s="76"/>
      <c r="E241" s="76"/>
      <c r="F241" s="119"/>
      <c r="G241" s="119"/>
      <c r="H241" s="76"/>
      <c r="I241" s="76"/>
      <c r="J241" s="76"/>
      <c r="K241" s="76"/>
      <c r="L241" s="76"/>
      <c r="M241" s="143"/>
      <c r="N241" s="143"/>
      <c r="O241" s="76"/>
      <c r="P241" s="804"/>
      <c r="Q241" s="804"/>
      <c r="R241" s="804"/>
      <c r="S241" s="804"/>
      <c r="T241" s="804"/>
      <c r="U241" s="804"/>
      <c r="V241" s="804"/>
      <c r="W241" s="804"/>
      <c r="X241" s="804"/>
      <c r="Y241" s="804"/>
      <c r="Z241" s="804"/>
      <c r="AA241" s="804"/>
      <c r="AB241" s="804"/>
      <c r="AC241" s="804"/>
      <c r="AD241" s="804"/>
      <c r="AE241" s="804"/>
      <c r="AF241" s="804"/>
      <c r="AG241" s="804"/>
      <c r="AH241" s="804"/>
      <c r="AI241" s="804"/>
      <c r="AJ241" s="804"/>
      <c r="AK241" s="804"/>
      <c r="AL241" s="804"/>
      <c r="AM241" s="804"/>
      <c r="AN241" s="804"/>
      <c r="AO241" s="804"/>
      <c r="AP241" s="804"/>
      <c r="AQ241" s="804"/>
      <c r="AR241" s="804"/>
      <c r="AS241" s="804"/>
      <c r="AT241" s="804"/>
      <c r="AU241" s="804"/>
      <c r="AV241" s="804"/>
      <c r="AW241" s="804"/>
      <c r="AX241" s="804"/>
      <c r="AY241" s="804"/>
      <c r="AZ241" s="804"/>
      <c r="BA241" s="804"/>
      <c r="BB241" s="804"/>
      <c r="BC241" s="804"/>
      <c r="BD241" s="804"/>
      <c r="BE241" s="804"/>
      <c r="BF241" s="804"/>
      <c r="BG241" s="804"/>
      <c r="BH241" s="804"/>
      <c r="BI241" s="804"/>
      <c r="BJ241" s="804"/>
      <c r="BK241" s="804"/>
      <c r="BL241" s="804"/>
      <c r="BM241" s="804"/>
      <c r="BN241" s="804"/>
      <c r="BO241" s="804"/>
      <c r="BP241" s="804"/>
      <c r="BQ241" s="804"/>
      <c r="BR241" s="804"/>
      <c r="BS241" s="804"/>
      <c r="BT241" s="804"/>
    </row>
    <row r="242" spans="1:72" s="78" customFormat="1" ht="12.75" x14ac:dyDescent="0.2">
      <c r="A242" s="76"/>
      <c r="B242" s="76"/>
      <c r="C242" s="76"/>
      <c r="D242" s="76"/>
      <c r="E242" s="76"/>
      <c r="F242" s="119"/>
      <c r="G242" s="119"/>
      <c r="H242" s="76"/>
      <c r="I242" s="76"/>
      <c r="J242" s="76"/>
      <c r="K242" s="76"/>
      <c r="L242" s="76"/>
      <c r="M242" s="143"/>
      <c r="N242" s="143"/>
      <c r="O242" s="76"/>
      <c r="P242" s="804"/>
      <c r="Q242" s="804"/>
      <c r="R242" s="804"/>
      <c r="S242" s="804"/>
      <c r="T242" s="804"/>
      <c r="U242" s="804"/>
      <c r="V242" s="804"/>
      <c r="W242" s="804"/>
      <c r="X242" s="804"/>
      <c r="Y242" s="804"/>
      <c r="Z242" s="804"/>
      <c r="AA242" s="804"/>
      <c r="AB242" s="804"/>
      <c r="AC242" s="804"/>
      <c r="AD242" s="804"/>
      <c r="AE242" s="804"/>
      <c r="AF242" s="804"/>
      <c r="AG242" s="804"/>
      <c r="AH242" s="804"/>
      <c r="AI242" s="804"/>
      <c r="AJ242" s="804"/>
      <c r="AK242" s="804"/>
      <c r="AL242" s="804"/>
      <c r="AM242" s="804"/>
      <c r="AN242" s="804"/>
      <c r="AO242" s="804"/>
      <c r="AP242" s="804"/>
      <c r="AQ242" s="804"/>
      <c r="AR242" s="804"/>
      <c r="AS242" s="804"/>
      <c r="AT242" s="804"/>
      <c r="AU242" s="804"/>
      <c r="AV242" s="804"/>
      <c r="AW242" s="804"/>
      <c r="AX242" s="804"/>
      <c r="AY242" s="804"/>
      <c r="AZ242" s="804"/>
      <c r="BA242" s="804"/>
      <c r="BB242" s="804"/>
      <c r="BC242" s="804"/>
      <c r="BD242" s="804"/>
      <c r="BE242" s="804"/>
      <c r="BF242" s="804"/>
      <c r="BG242" s="804"/>
      <c r="BH242" s="804"/>
      <c r="BI242" s="804"/>
      <c r="BJ242" s="804"/>
      <c r="BK242" s="804"/>
      <c r="BL242" s="804"/>
      <c r="BM242" s="804"/>
      <c r="BN242" s="804"/>
      <c r="BO242" s="804"/>
      <c r="BP242" s="804"/>
      <c r="BQ242" s="804"/>
      <c r="BR242" s="804"/>
      <c r="BS242" s="804"/>
      <c r="BT242" s="804"/>
    </row>
    <row r="243" spans="1:72" s="78" customFormat="1" ht="12.75" x14ac:dyDescent="0.2">
      <c r="A243" s="76"/>
      <c r="B243" s="76"/>
      <c r="C243" s="76"/>
      <c r="D243" s="76"/>
      <c r="E243" s="76"/>
      <c r="F243" s="119"/>
      <c r="G243" s="119"/>
      <c r="H243" s="76"/>
      <c r="I243" s="76"/>
      <c r="J243" s="76"/>
      <c r="K243" s="76"/>
      <c r="L243" s="76"/>
      <c r="M243" s="143"/>
      <c r="N243" s="143"/>
      <c r="O243" s="76"/>
      <c r="P243" s="804"/>
      <c r="Q243" s="804"/>
      <c r="R243" s="804"/>
      <c r="S243" s="804"/>
      <c r="T243" s="804"/>
      <c r="U243" s="804"/>
      <c r="V243" s="804"/>
      <c r="W243" s="804"/>
      <c r="X243" s="804"/>
      <c r="Y243" s="804"/>
      <c r="Z243" s="804"/>
      <c r="AA243" s="804"/>
      <c r="AB243" s="804"/>
      <c r="AC243" s="804"/>
      <c r="AD243" s="804"/>
      <c r="AE243" s="804"/>
      <c r="AF243" s="804"/>
      <c r="AG243" s="804"/>
      <c r="AH243" s="804"/>
      <c r="AI243" s="804"/>
      <c r="AJ243" s="804"/>
      <c r="AK243" s="804"/>
      <c r="AL243" s="804"/>
      <c r="AM243" s="804"/>
      <c r="AN243" s="804"/>
      <c r="AO243" s="804"/>
      <c r="AP243" s="804"/>
      <c r="AQ243" s="804"/>
      <c r="AR243" s="804"/>
      <c r="AS243" s="804"/>
      <c r="AT243" s="804"/>
      <c r="AU243" s="804"/>
      <c r="AV243" s="804"/>
      <c r="AW243" s="804"/>
      <c r="AX243" s="804"/>
      <c r="AY243" s="804"/>
      <c r="AZ243" s="804"/>
      <c r="BA243" s="804"/>
      <c r="BB243" s="804"/>
      <c r="BC243" s="804"/>
      <c r="BD243" s="804"/>
      <c r="BE243" s="804"/>
      <c r="BF243" s="804"/>
      <c r="BG243" s="804"/>
      <c r="BH243" s="804"/>
      <c r="BI243" s="804"/>
      <c r="BJ243" s="804"/>
      <c r="BK243" s="804"/>
      <c r="BL243" s="804"/>
      <c r="BM243" s="804"/>
      <c r="BN243" s="804"/>
      <c r="BO243" s="804"/>
      <c r="BP243" s="804"/>
      <c r="BQ243" s="804"/>
      <c r="BR243" s="804"/>
      <c r="BS243" s="804"/>
      <c r="BT243" s="804"/>
    </row>
    <row r="244" spans="1:72" s="78" customFormat="1" ht="12.75" x14ac:dyDescent="0.2">
      <c r="A244" s="76"/>
      <c r="B244" s="76"/>
      <c r="C244" s="76"/>
      <c r="D244" s="76"/>
      <c r="E244" s="76"/>
      <c r="F244" s="119"/>
      <c r="G244" s="119"/>
      <c r="H244" s="76"/>
      <c r="I244" s="76"/>
      <c r="J244" s="76"/>
      <c r="K244" s="76"/>
      <c r="L244" s="76"/>
      <c r="M244" s="143"/>
      <c r="N244" s="143"/>
      <c r="O244" s="76"/>
      <c r="P244" s="804"/>
      <c r="Q244" s="804"/>
      <c r="R244" s="804"/>
      <c r="S244" s="804"/>
      <c r="T244" s="804"/>
      <c r="U244" s="804"/>
      <c r="V244" s="804"/>
      <c r="W244" s="804"/>
      <c r="X244" s="804"/>
      <c r="Y244" s="804"/>
      <c r="Z244" s="804"/>
      <c r="AA244" s="804"/>
      <c r="AB244" s="804"/>
      <c r="AC244" s="804"/>
      <c r="AD244" s="804"/>
      <c r="AE244" s="804"/>
      <c r="AF244" s="804"/>
      <c r="AG244" s="804"/>
      <c r="AH244" s="804"/>
      <c r="AI244" s="804"/>
      <c r="AJ244" s="804"/>
      <c r="AK244" s="804"/>
      <c r="AL244" s="804"/>
      <c r="AM244" s="804"/>
      <c r="AN244" s="804"/>
      <c r="AO244" s="804"/>
      <c r="AP244" s="804"/>
      <c r="AQ244" s="804"/>
      <c r="AR244" s="804"/>
      <c r="AS244" s="804"/>
      <c r="AT244" s="804"/>
      <c r="AU244" s="804"/>
      <c r="AV244" s="804"/>
      <c r="AW244" s="804"/>
      <c r="AX244" s="804"/>
      <c r="AY244" s="804"/>
      <c r="AZ244" s="804"/>
      <c r="BA244" s="804"/>
      <c r="BB244" s="804"/>
      <c r="BC244" s="804"/>
      <c r="BD244" s="804"/>
      <c r="BE244" s="804"/>
      <c r="BF244" s="804"/>
      <c r="BG244" s="804"/>
      <c r="BH244" s="804"/>
      <c r="BI244" s="804"/>
      <c r="BJ244" s="804"/>
      <c r="BK244" s="804"/>
      <c r="BL244" s="804"/>
      <c r="BM244" s="804"/>
      <c r="BN244" s="804"/>
      <c r="BO244" s="804"/>
      <c r="BP244" s="804"/>
      <c r="BQ244" s="804"/>
      <c r="BR244" s="804"/>
      <c r="BS244" s="804"/>
      <c r="BT244" s="804"/>
    </row>
    <row r="245" spans="1:72" s="78" customFormat="1" ht="12.75" x14ac:dyDescent="0.2">
      <c r="A245" s="76"/>
      <c r="B245" s="76"/>
      <c r="C245" s="76"/>
      <c r="D245" s="76"/>
      <c r="E245" s="76"/>
      <c r="F245" s="119"/>
      <c r="G245" s="119"/>
      <c r="H245" s="76"/>
      <c r="I245" s="76"/>
      <c r="J245" s="76"/>
      <c r="K245" s="76"/>
      <c r="L245" s="76"/>
      <c r="M245" s="143"/>
      <c r="N245" s="143"/>
      <c r="O245" s="76"/>
      <c r="P245" s="804"/>
      <c r="Q245" s="804"/>
      <c r="R245" s="804"/>
      <c r="S245" s="804"/>
      <c r="T245" s="804"/>
      <c r="U245" s="804"/>
      <c r="V245" s="804"/>
      <c r="W245" s="804"/>
      <c r="X245" s="804"/>
      <c r="Y245" s="804"/>
      <c r="Z245" s="804"/>
      <c r="AA245" s="804"/>
      <c r="AB245" s="804"/>
      <c r="AC245" s="804"/>
      <c r="AD245" s="804"/>
      <c r="AE245" s="804"/>
      <c r="AF245" s="804"/>
      <c r="AG245" s="804"/>
      <c r="AH245" s="804"/>
      <c r="AI245" s="804"/>
      <c r="AJ245" s="804"/>
      <c r="AK245" s="804"/>
      <c r="AL245" s="804"/>
      <c r="AM245" s="804"/>
      <c r="AN245" s="804"/>
      <c r="AO245" s="804"/>
      <c r="AP245" s="804"/>
      <c r="AQ245" s="804"/>
      <c r="AR245" s="804"/>
      <c r="AS245" s="804"/>
      <c r="AT245" s="804"/>
      <c r="AU245" s="804"/>
      <c r="AV245" s="804"/>
      <c r="AW245" s="804"/>
      <c r="AX245" s="804"/>
      <c r="AY245" s="804"/>
      <c r="AZ245" s="804"/>
      <c r="BA245" s="804"/>
      <c r="BB245" s="804"/>
      <c r="BC245" s="804"/>
      <c r="BD245" s="804"/>
      <c r="BE245" s="804"/>
      <c r="BF245" s="804"/>
      <c r="BG245" s="804"/>
      <c r="BH245" s="804"/>
      <c r="BI245" s="804"/>
      <c r="BJ245" s="804"/>
      <c r="BK245" s="804"/>
      <c r="BL245" s="804"/>
      <c r="BM245" s="804"/>
      <c r="BN245" s="804"/>
      <c r="BO245" s="804"/>
      <c r="BP245" s="804"/>
      <c r="BQ245" s="804"/>
      <c r="BR245" s="804"/>
      <c r="BS245" s="804"/>
      <c r="BT245" s="804"/>
    </row>
    <row r="246" spans="1:72" s="78" customFormat="1" ht="12.75" x14ac:dyDescent="0.2">
      <c r="A246" s="76"/>
      <c r="B246" s="76"/>
      <c r="C246" s="76"/>
      <c r="D246" s="76"/>
      <c r="E246" s="76"/>
      <c r="F246" s="119"/>
      <c r="G246" s="119"/>
      <c r="H246" s="76"/>
      <c r="I246" s="76"/>
      <c r="J246" s="76"/>
      <c r="K246" s="76"/>
      <c r="L246" s="76"/>
      <c r="M246" s="143"/>
      <c r="N246" s="143"/>
      <c r="O246" s="76"/>
      <c r="P246" s="804"/>
      <c r="Q246" s="804"/>
      <c r="R246" s="804"/>
      <c r="S246" s="804"/>
      <c r="T246" s="804"/>
      <c r="U246" s="804"/>
      <c r="V246" s="804"/>
      <c r="W246" s="804"/>
      <c r="X246" s="804"/>
      <c r="Y246" s="804"/>
      <c r="Z246" s="804"/>
      <c r="AA246" s="804"/>
      <c r="AB246" s="804"/>
      <c r="AC246" s="804"/>
      <c r="AD246" s="804"/>
      <c r="AE246" s="804"/>
      <c r="AF246" s="804"/>
      <c r="AG246" s="804"/>
      <c r="AH246" s="804"/>
      <c r="AI246" s="804"/>
      <c r="AJ246" s="804"/>
      <c r="AK246" s="804"/>
      <c r="AL246" s="804"/>
      <c r="AM246" s="804"/>
      <c r="AN246" s="804"/>
      <c r="AO246" s="804"/>
      <c r="AP246" s="804"/>
      <c r="AQ246" s="804"/>
      <c r="AR246" s="804"/>
      <c r="AS246" s="804"/>
      <c r="AT246" s="804"/>
      <c r="AU246" s="804"/>
      <c r="AV246" s="804"/>
      <c r="AW246" s="804"/>
      <c r="AX246" s="804"/>
      <c r="AY246" s="804"/>
      <c r="AZ246" s="804"/>
      <c r="BA246" s="804"/>
      <c r="BB246" s="804"/>
      <c r="BC246" s="804"/>
      <c r="BD246" s="804"/>
      <c r="BE246" s="804"/>
      <c r="BF246" s="804"/>
      <c r="BG246" s="804"/>
      <c r="BH246" s="804"/>
      <c r="BI246" s="804"/>
      <c r="BJ246" s="804"/>
      <c r="BK246" s="804"/>
      <c r="BL246" s="804"/>
      <c r="BM246" s="804"/>
      <c r="BN246" s="804"/>
      <c r="BO246" s="804"/>
      <c r="BP246" s="804"/>
      <c r="BQ246" s="804"/>
      <c r="BR246" s="804"/>
      <c r="BS246" s="804"/>
      <c r="BT246" s="804"/>
    </row>
    <row r="247" spans="1:72" s="78" customFormat="1" ht="12.75" x14ac:dyDescent="0.2">
      <c r="A247" s="76"/>
      <c r="B247" s="76"/>
      <c r="C247" s="76"/>
      <c r="D247" s="76"/>
      <c r="E247" s="76"/>
      <c r="F247" s="119"/>
      <c r="G247" s="119"/>
      <c r="H247" s="76"/>
      <c r="I247" s="76"/>
      <c r="J247" s="76"/>
      <c r="K247" s="76"/>
      <c r="L247" s="76"/>
      <c r="M247" s="143"/>
      <c r="N247" s="143"/>
      <c r="O247" s="76"/>
      <c r="P247" s="804"/>
      <c r="Q247" s="804"/>
      <c r="R247" s="804"/>
      <c r="S247" s="804"/>
      <c r="T247" s="804"/>
      <c r="U247" s="804"/>
      <c r="V247" s="804"/>
      <c r="W247" s="804"/>
      <c r="X247" s="804"/>
      <c r="Y247" s="804"/>
      <c r="Z247" s="804"/>
      <c r="AA247" s="804"/>
      <c r="AB247" s="804"/>
      <c r="AC247" s="804"/>
      <c r="AD247" s="804"/>
      <c r="AE247" s="804"/>
      <c r="AF247" s="804"/>
      <c r="AG247" s="804"/>
      <c r="AH247" s="804"/>
      <c r="AI247" s="804"/>
      <c r="AJ247" s="804"/>
      <c r="AK247" s="804"/>
      <c r="AL247" s="804"/>
      <c r="AM247" s="804"/>
      <c r="AN247" s="804"/>
      <c r="AO247" s="804"/>
      <c r="AP247" s="804"/>
      <c r="AQ247" s="804"/>
      <c r="AR247" s="804"/>
      <c r="AS247" s="804"/>
      <c r="AT247" s="804"/>
      <c r="AU247" s="804"/>
      <c r="AV247" s="804"/>
      <c r="AW247" s="804"/>
      <c r="AX247" s="804"/>
      <c r="AY247" s="804"/>
      <c r="AZ247" s="804"/>
      <c r="BA247" s="804"/>
      <c r="BB247" s="804"/>
      <c r="BC247" s="804"/>
      <c r="BD247" s="804"/>
      <c r="BE247" s="804"/>
      <c r="BF247" s="804"/>
      <c r="BG247" s="804"/>
      <c r="BH247" s="804"/>
      <c r="BI247" s="804"/>
      <c r="BJ247" s="804"/>
      <c r="BK247" s="804"/>
      <c r="BL247" s="804"/>
      <c r="BM247" s="804"/>
      <c r="BN247" s="804"/>
      <c r="BO247" s="804"/>
      <c r="BP247" s="804"/>
      <c r="BQ247" s="804"/>
      <c r="BR247" s="804"/>
      <c r="BS247" s="804"/>
      <c r="BT247" s="804"/>
    </row>
    <row r="248" spans="1:72" s="78" customFormat="1" ht="12.75" x14ac:dyDescent="0.2">
      <c r="A248" s="76"/>
      <c r="B248" s="76"/>
      <c r="C248" s="76"/>
      <c r="D248" s="76"/>
      <c r="E248" s="76"/>
      <c r="F248" s="119"/>
      <c r="G248" s="119"/>
      <c r="H248" s="76"/>
      <c r="I248" s="76"/>
      <c r="J248" s="76"/>
      <c r="K248" s="76"/>
      <c r="L248" s="76"/>
      <c r="M248" s="143"/>
      <c r="N248" s="143"/>
      <c r="O248" s="76"/>
      <c r="P248" s="804"/>
      <c r="Q248" s="804"/>
      <c r="R248" s="804"/>
      <c r="S248" s="804"/>
      <c r="T248" s="804"/>
      <c r="U248" s="804"/>
      <c r="V248" s="804"/>
      <c r="W248" s="804"/>
      <c r="X248" s="804"/>
      <c r="Y248" s="804"/>
      <c r="Z248" s="804"/>
      <c r="AA248" s="804"/>
      <c r="AB248" s="804"/>
      <c r="AC248" s="804"/>
      <c r="AD248" s="804"/>
      <c r="AE248" s="804"/>
      <c r="AF248" s="804"/>
      <c r="AG248" s="804"/>
      <c r="AH248" s="804"/>
      <c r="AI248" s="804"/>
      <c r="AJ248" s="804"/>
      <c r="AK248" s="804"/>
      <c r="AL248" s="804"/>
      <c r="AM248" s="804"/>
      <c r="AN248" s="804"/>
      <c r="AO248" s="804"/>
      <c r="AP248" s="804"/>
      <c r="AQ248" s="804"/>
      <c r="AR248" s="804"/>
      <c r="AS248" s="804"/>
      <c r="AT248" s="804"/>
      <c r="AU248" s="804"/>
      <c r="AV248" s="804"/>
      <c r="AW248" s="804"/>
      <c r="AX248" s="804"/>
      <c r="AY248" s="804"/>
      <c r="AZ248" s="804"/>
      <c r="BA248" s="804"/>
      <c r="BB248" s="804"/>
      <c r="BC248" s="804"/>
      <c r="BD248" s="804"/>
      <c r="BE248" s="804"/>
      <c r="BF248" s="804"/>
      <c r="BG248" s="804"/>
      <c r="BH248" s="804"/>
      <c r="BI248" s="804"/>
      <c r="BJ248" s="804"/>
      <c r="BK248" s="804"/>
      <c r="BL248" s="804"/>
      <c r="BM248" s="804"/>
      <c r="BN248" s="804"/>
      <c r="BO248" s="804"/>
      <c r="BP248" s="804"/>
      <c r="BQ248" s="804"/>
      <c r="BR248" s="804"/>
      <c r="BS248" s="804"/>
      <c r="BT248" s="804"/>
    </row>
    <row r="249" spans="1:72" s="78" customFormat="1" ht="12.75" x14ac:dyDescent="0.2">
      <c r="A249" s="76"/>
      <c r="B249" s="76"/>
      <c r="C249" s="76"/>
      <c r="D249" s="76"/>
      <c r="E249" s="76"/>
      <c r="F249" s="119"/>
      <c r="G249" s="119"/>
      <c r="H249" s="76"/>
      <c r="I249" s="76"/>
      <c r="J249" s="76"/>
      <c r="K249" s="76"/>
      <c r="L249" s="76"/>
      <c r="M249" s="143"/>
      <c r="N249" s="143"/>
      <c r="O249" s="76"/>
      <c r="P249" s="804"/>
      <c r="Q249" s="804"/>
      <c r="R249" s="804"/>
      <c r="S249" s="804"/>
      <c r="T249" s="804"/>
      <c r="U249" s="804"/>
      <c r="V249" s="804"/>
      <c r="W249" s="804"/>
      <c r="X249" s="804"/>
      <c r="Y249" s="804"/>
      <c r="Z249" s="804"/>
      <c r="AA249" s="804"/>
      <c r="AB249" s="804"/>
      <c r="AC249" s="804"/>
      <c r="AD249" s="804"/>
      <c r="AE249" s="804"/>
      <c r="AF249" s="804"/>
      <c r="AG249" s="804"/>
      <c r="AH249" s="804"/>
      <c r="AI249" s="804"/>
      <c r="AJ249" s="804"/>
      <c r="AK249" s="804"/>
      <c r="AL249" s="804"/>
      <c r="AM249" s="804"/>
      <c r="AN249" s="804"/>
      <c r="AO249" s="804"/>
      <c r="AP249" s="804"/>
      <c r="AQ249" s="804"/>
      <c r="AR249" s="804"/>
      <c r="AS249" s="804"/>
      <c r="AT249" s="804"/>
      <c r="AU249" s="804"/>
      <c r="AV249" s="804"/>
      <c r="AW249" s="804"/>
      <c r="AX249" s="804"/>
      <c r="AY249" s="804"/>
      <c r="AZ249" s="804"/>
      <c r="BA249" s="804"/>
      <c r="BB249" s="804"/>
      <c r="BC249" s="804"/>
      <c r="BD249" s="804"/>
      <c r="BE249" s="804"/>
      <c r="BF249" s="804"/>
      <c r="BG249" s="804"/>
      <c r="BH249" s="804"/>
      <c r="BI249" s="804"/>
      <c r="BJ249" s="804"/>
      <c r="BK249" s="804"/>
      <c r="BL249" s="804"/>
      <c r="BM249" s="804"/>
      <c r="BN249" s="804"/>
      <c r="BO249" s="804"/>
      <c r="BP249" s="804"/>
      <c r="BQ249" s="804"/>
      <c r="BR249" s="804"/>
      <c r="BS249" s="804"/>
      <c r="BT249" s="804"/>
    </row>
    <row r="250" spans="1:72" s="78" customFormat="1" ht="12.75" x14ac:dyDescent="0.2">
      <c r="A250" s="76"/>
      <c r="B250" s="76"/>
      <c r="C250" s="76"/>
      <c r="D250" s="76"/>
      <c r="E250" s="76"/>
      <c r="F250" s="119"/>
      <c r="G250" s="119"/>
      <c r="H250" s="76"/>
      <c r="I250" s="76"/>
      <c r="J250" s="76"/>
      <c r="K250" s="76"/>
      <c r="L250" s="76"/>
      <c r="M250" s="143"/>
      <c r="N250" s="143"/>
      <c r="O250" s="76"/>
      <c r="P250" s="804"/>
      <c r="Q250" s="804"/>
      <c r="R250" s="804"/>
      <c r="S250" s="804"/>
      <c r="T250" s="804"/>
      <c r="U250" s="804"/>
      <c r="V250" s="804"/>
      <c r="W250" s="804"/>
      <c r="X250" s="804"/>
      <c r="Y250" s="804"/>
      <c r="Z250" s="804"/>
      <c r="AA250" s="804"/>
      <c r="AB250" s="804"/>
      <c r="AC250" s="804"/>
      <c r="AD250" s="804"/>
      <c r="AE250" s="804"/>
      <c r="AF250" s="804"/>
      <c r="AG250" s="804"/>
      <c r="AH250" s="804"/>
      <c r="AI250" s="804"/>
      <c r="AJ250" s="804"/>
      <c r="AK250" s="804"/>
      <c r="AL250" s="804"/>
      <c r="AM250" s="804"/>
      <c r="AN250" s="804"/>
      <c r="AO250" s="804"/>
      <c r="AP250" s="804"/>
      <c r="AQ250" s="804"/>
      <c r="AR250" s="804"/>
      <c r="AS250" s="804"/>
      <c r="AT250" s="804"/>
      <c r="AU250" s="804"/>
      <c r="AV250" s="804"/>
      <c r="AW250" s="804"/>
      <c r="AX250" s="804"/>
      <c r="AY250" s="804"/>
      <c r="AZ250" s="804"/>
      <c r="BA250" s="804"/>
      <c r="BB250" s="804"/>
      <c r="BC250" s="804"/>
      <c r="BD250" s="804"/>
      <c r="BE250" s="804"/>
      <c r="BF250" s="804"/>
      <c r="BG250" s="804"/>
      <c r="BH250" s="804"/>
      <c r="BI250" s="804"/>
      <c r="BJ250" s="804"/>
      <c r="BK250" s="804"/>
      <c r="BL250" s="804"/>
      <c r="BM250" s="804"/>
      <c r="BN250" s="804"/>
      <c r="BO250" s="804"/>
      <c r="BP250" s="804"/>
      <c r="BQ250" s="804"/>
      <c r="BR250" s="804"/>
      <c r="BS250" s="804"/>
      <c r="BT250" s="804"/>
    </row>
    <row r="251" spans="1:72" s="78" customFormat="1" ht="12.75" x14ac:dyDescent="0.2">
      <c r="A251" s="76"/>
      <c r="B251" s="76"/>
      <c r="C251" s="76"/>
      <c r="D251" s="76"/>
      <c r="E251" s="76"/>
      <c r="F251" s="119"/>
      <c r="G251" s="119"/>
      <c r="H251" s="76"/>
      <c r="I251" s="76"/>
      <c r="J251" s="76"/>
      <c r="K251" s="76"/>
      <c r="L251" s="76"/>
      <c r="M251" s="143"/>
      <c r="N251" s="143"/>
      <c r="O251" s="76"/>
      <c r="P251" s="804"/>
      <c r="Q251" s="804"/>
      <c r="R251" s="804"/>
      <c r="S251" s="804"/>
      <c r="T251" s="804"/>
      <c r="U251" s="804"/>
      <c r="V251" s="804"/>
      <c r="W251" s="804"/>
      <c r="X251" s="804"/>
      <c r="Y251" s="804"/>
      <c r="Z251" s="804"/>
      <c r="AA251" s="804"/>
      <c r="AB251" s="804"/>
      <c r="AC251" s="804"/>
      <c r="AD251" s="804"/>
      <c r="AE251" s="804"/>
      <c r="AF251" s="804"/>
      <c r="AG251" s="804"/>
      <c r="AH251" s="804"/>
      <c r="AI251" s="804"/>
      <c r="AJ251" s="804"/>
      <c r="AK251" s="804"/>
      <c r="AL251" s="804"/>
      <c r="AM251" s="804"/>
      <c r="AN251" s="804"/>
      <c r="AO251" s="804"/>
      <c r="AP251" s="804"/>
      <c r="AQ251" s="804"/>
      <c r="AR251" s="804"/>
      <c r="AS251" s="804"/>
      <c r="AT251" s="804"/>
      <c r="AU251" s="804"/>
      <c r="AV251" s="804"/>
      <c r="AW251" s="804"/>
      <c r="AX251" s="804"/>
      <c r="AY251" s="804"/>
      <c r="AZ251" s="804"/>
      <c r="BA251" s="804"/>
      <c r="BB251" s="804"/>
      <c r="BC251" s="804"/>
      <c r="BD251" s="804"/>
      <c r="BE251" s="804"/>
      <c r="BF251" s="804"/>
      <c r="BG251" s="804"/>
      <c r="BH251" s="804"/>
      <c r="BI251" s="804"/>
      <c r="BJ251" s="804"/>
      <c r="BK251" s="804"/>
      <c r="BL251" s="804"/>
      <c r="BM251" s="804"/>
      <c r="BN251" s="804"/>
      <c r="BO251" s="804"/>
      <c r="BP251" s="804"/>
      <c r="BQ251" s="804"/>
      <c r="BR251" s="804"/>
      <c r="BS251" s="804"/>
      <c r="BT251" s="804"/>
    </row>
    <row r="252" spans="1:72" s="78" customFormat="1" ht="12.75" x14ac:dyDescent="0.2">
      <c r="A252" s="76"/>
      <c r="B252" s="76"/>
      <c r="C252" s="76"/>
      <c r="D252" s="76"/>
      <c r="E252" s="76"/>
      <c r="F252" s="119"/>
      <c r="G252" s="119"/>
      <c r="H252" s="76"/>
      <c r="I252" s="76"/>
      <c r="J252" s="76"/>
      <c r="K252" s="76"/>
      <c r="L252" s="76"/>
      <c r="M252" s="143"/>
      <c r="N252" s="143"/>
      <c r="O252" s="76"/>
      <c r="P252" s="804"/>
      <c r="Q252" s="804"/>
      <c r="R252" s="804"/>
      <c r="S252" s="804"/>
      <c r="T252" s="804"/>
      <c r="U252" s="804"/>
      <c r="V252" s="804"/>
      <c r="W252" s="804"/>
      <c r="X252" s="804"/>
      <c r="Y252" s="804"/>
      <c r="Z252" s="804"/>
      <c r="AA252" s="804"/>
      <c r="AB252" s="804"/>
      <c r="AC252" s="804"/>
      <c r="AD252" s="804"/>
      <c r="AE252" s="804"/>
      <c r="AF252" s="804"/>
      <c r="AG252" s="804"/>
      <c r="AH252" s="804"/>
      <c r="AI252" s="804"/>
      <c r="AJ252" s="804"/>
      <c r="AK252" s="804"/>
      <c r="AL252" s="804"/>
      <c r="AM252" s="804"/>
      <c r="AN252" s="804"/>
      <c r="AO252" s="804"/>
      <c r="AP252" s="804"/>
      <c r="AQ252" s="804"/>
      <c r="AR252" s="804"/>
      <c r="AS252" s="804"/>
      <c r="AT252" s="804"/>
      <c r="AU252" s="804"/>
      <c r="AV252" s="804"/>
      <c r="AW252" s="804"/>
      <c r="AX252" s="804"/>
      <c r="AY252" s="804"/>
      <c r="AZ252" s="804"/>
      <c r="BA252" s="804"/>
      <c r="BB252" s="804"/>
      <c r="BC252" s="804"/>
      <c r="BD252" s="804"/>
      <c r="BE252" s="804"/>
      <c r="BF252" s="804"/>
      <c r="BG252" s="804"/>
      <c r="BH252" s="804"/>
      <c r="BI252" s="804"/>
      <c r="BJ252" s="804"/>
      <c r="BK252" s="804"/>
      <c r="BL252" s="804"/>
      <c r="BM252" s="804"/>
      <c r="BN252" s="804"/>
      <c r="BO252" s="804"/>
      <c r="BP252" s="804"/>
      <c r="BQ252" s="804"/>
      <c r="BR252" s="804"/>
      <c r="BS252" s="804"/>
      <c r="BT252" s="804"/>
    </row>
    <row r="253" spans="1:72" s="78" customFormat="1" ht="12.75" x14ac:dyDescent="0.2">
      <c r="A253" s="76"/>
      <c r="B253" s="76"/>
      <c r="C253" s="76"/>
      <c r="D253" s="76"/>
      <c r="E253" s="76"/>
      <c r="F253" s="119"/>
      <c r="G253" s="119"/>
      <c r="H253" s="76"/>
      <c r="I253" s="76"/>
      <c r="J253" s="76"/>
      <c r="K253" s="76"/>
      <c r="L253" s="76"/>
      <c r="M253" s="143"/>
      <c r="N253" s="143"/>
      <c r="O253" s="76"/>
      <c r="P253" s="804"/>
      <c r="Q253" s="804"/>
      <c r="R253" s="804"/>
      <c r="S253" s="804"/>
      <c r="T253" s="804"/>
      <c r="U253" s="804"/>
      <c r="V253" s="804"/>
      <c r="W253" s="804"/>
      <c r="X253" s="804"/>
      <c r="Y253" s="804"/>
      <c r="Z253" s="804"/>
      <c r="AA253" s="804"/>
      <c r="AB253" s="804"/>
      <c r="AC253" s="804"/>
      <c r="AD253" s="804"/>
      <c r="AE253" s="804"/>
      <c r="AF253" s="804"/>
      <c r="AG253" s="804"/>
      <c r="AH253" s="804"/>
      <c r="AI253" s="804"/>
      <c r="AJ253" s="804"/>
      <c r="AK253" s="804"/>
      <c r="AL253" s="804"/>
      <c r="AM253" s="804"/>
      <c r="AN253" s="804"/>
      <c r="AO253" s="804"/>
      <c r="AP253" s="804"/>
      <c r="AQ253" s="804"/>
      <c r="AR253" s="804"/>
      <c r="AS253" s="804"/>
      <c r="AT253" s="804"/>
      <c r="AU253" s="804"/>
      <c r="AV253" s="804"/>
      <c r="AW253" s="804"/>
      <c r="AX253" s="804"/>
      <c r="AY253" s="804"/>
      <c r="AZ253" s="804"/>
      <c r="BA253" s="804"/>
      <c r="BB253" s="804"/>
      <c r="BC253" s="804"/>
      <c r="BD253" s="804"/>
      <c r="BE253" s="804"/>
      <c r="BF253" s="804"/>
      <c r="BG253" s="804"/>
      <c r="BH253" s="804"/>
      <c r="BI253" s="804"/>
      <c r="BJ253" s="804"/>
      <c r="BK253" s="804"/>
      <c r="BL253" s="804"/>
      <c r="BM253" s="804"/>
      <c r="BN253" s="804"/>
      <c r="BO253" s="804"/>
      <c r="BP253" s="804"/>
      <c r="BQ253" s="804"/>
      <c r="BR253" s="804"/>
      <c r="BS253" s="804"/>
      <c r="BT253" s="804"/>
    </row>
    <row r="254" spans="1:72" x14ac:dyDescent="0.25">
      <c r="A254" s="11"/>
      <c r="B254" s="11"/>
      <c r="C254" s="11"/>
      <c r="D254" s="11"/>
      <c r="E254" s="11"/>
      <c r="F254" s="13"/>
      <c r="G254" s="13"/>
    </row>
    <row r="255" spans="1:72" x14ac:dyDescent="0.25">
      <c r="A255" s="11"/>
      <c r="B255" s="11"/>
      <c r="C255" s="11"/>
      <c r="D255" s="11"/>
      <c r="E255" s="11"/>
      <c r="F255" s="13"/>
      <c r="G255" s="13"/>
    </row>
    <row r="256" spans="1:72" x14ac:dyDescent="0.25">
      <c r="A256" s="11"/>
      <c r="B256" s="11"/>
      <c r="C256" s="11"/>
      <c r="D256" s="11"/>
      <c r="E256" s="11"/>
      <c r="F256" s="13"/>
      <c r="G256" s="13"/>
    </row>
    <row r="257" spans="1:7" x14ac:dyDescent="0.25">
      <c r="A257" s="11"/>
      <c r="B257" s="11"/>
      <c r="C257" s="11"/>
      <c r="D257" s="11"/>
      <c r="E257" s="11"/>
      <c r="F257" s="13"/>
      <c r="G257" s="13"/>
    </row>
    <row r="258" spans="1:7" x14ac:dyDescent="0.25">
      <c r="A258" s="11"/>
      <c r="B258" s="11"/>
      <c r="C258" s="11"/>
      <c r="D258" s="11"/>
      <c r="E258" s="11"/>
      <c r="F258" s="13"/>
      <c r="G258" s="13"/>
    </row>
    <row r="259" spans="1:7" x14ac:dyDescent="0.25">
      <c r="A259" s="11"/>
      <c r="B259" s="11"/>
      <c r="C259" s="11"/>
      <c r="D259" s="11"/>
      <c r="E259" s="11"/>
      <c r="F259" s="13"/>
      <c r="G259" s="13"/>
    </row>
    <row r="260" spans="1:7" x14ac:dyDescent="0.25">
      <c r="A260" s="11"/>
      <c r="B260" s="11"/>
      <c r="C260" s="11"/>
      <c r="D260" s="11"/>
      <c r="E260" s="11"/>
      <c r="F260" s="13"/>
      <c r="G260" s="13"/>
    </row>
    <row r="261" spans="1:7" x14ac:dyDescent="0.25">
      <c r="A261" s="11"/>
      <c r="B261" s="11"/>
      <c r="C261" s="11"/>
      <c r="D261" s="11"/>
      <c r="E261" s="11"/>
      <c r="F261" s="13"/>
      <c r="G261" s="13"/>
    </row>
    <row r="262" spans="1:7" x14ac:dyDescent="0.25">
      <c r="A262" s="11"/>
      <c r="B262" s="11"/>
      <c r="C262" s="11"/>
      <c r="D262" s="11"/>
      <c r="E262" s="11"/>
      <c r="F262" s="13"/>
      <c r="G262" s="13"/>
    </row>
    <row r="263" spans="1:7" x14ac:dyDescent="0.25">
      <c r="A263" s="11"/>
      <c r="B263" s="11"/>
      <c r="C263" s="11"/>
      <c r="D263" s="11"/>
      <c r="E263" s="11"/>
      <c r="F263" s="13"/>
      <c r="G263" s="13"/>
    </row>
    <row r="264" spans="1:7" x14ac:dyDescent="0.25">
      <c r="A264" s="11"/>
      <c r="B264" s="11"/>
      <c r="C264" s="11"/>
      <c r="D264" s="11"/>
      <c r="E264" s="11"/>
      <c r="F264" s="13"/>
      <c r="G264" s="13"/>
    </row>
    <row r="265" spans="1:7" x14ac:dyDescent="0.25">
      <c r="A265" s="11"/>
      <c r="B265" s="11"/>
      <c r="C265" s="11"/>
      <c r="D265" s="11"/>
      <c r="E265" s="11"/>
      <c r="F265" s="13"/>
      <c r="G265" s="13"/>
    </row>
    <row r="266" spans="1:7" x14ac:dyDescent="0.25">
      <c r="A266" s="11"/>
      <c r="B266" s="11"/>
      <c r="C266" s="11"/>
      <c r="D266" s="11"/>
      <c r="E266" s="11"/>
      <c r="F266" s="13"/>
      <c r="G266" s="13"/>
    </row>
    <row r="267" spans="1:7" x14ac:dyDescent="0.25">
      <c r="A267" s="11"/>
      <c r="B267" s="11"/>
      <c r="C267" s="11"/>
      <c r="D267" s="11"/>
      <c r="E267" s="11"/>
      <c r="F267" s="13"/>
      <c r="G267" s="13"/>
    </row>
    <row r="268" spans="1:7" x14ac:dyDescent="0.25">
      <c r="A268" s="11"/>
      <c r="B268" s="11"/>
      <c r="C268" s="11"/>
      <c r="D268" s="11"/>
      <c r="E268" s="11"/>
      <c r="F268" s="13"/>
      <c r="G268" s="13"/>
    </row>
    <row r="269" spans="1:7" x14ac:dyDescent="0.25">
      <c r="A269" s="11"/>
      <c r="B269" s="11"/>
      <c r="C269" s="11"/>
      <c r="D269" s="11"/>
      <c r="E269" s="11"/>
      <c r="F269" s="13"/>
      <c r="G269" s="13"/>
    </row>
    <row r="270" spans="1:7" x14ac:dyDescent="0.25">
      <c r="A270" s="11"/>
      <c r="B270" s="11"/>
      <c r="C270" s="11"/>
      <c r="D270" s="11"/>
      <c r="E270" s="11"/>
      <c r="F270" s="13"/>
      <c r="G270" s="13"/>
    </row>
    <row r="271" spans="1:7" x14ac:dyDescent="0.25">
      <c r="A271" s="11"/>
      <c r="B271" s="11"/>
      <c r="C271" s="11"/>
      <c r="D271" s="11"/>
      <c r="E271" s="11"/>
      <c r="F271" s="13"/>
      <c r="G271" s="13"/>
    </row>
    <row r="272" spans="1:7" x14ac:dyDescent="0.25">
      <c r="A272" s="11"/>
      <c r="B272" s="11"/>
      <c r="C272" s="11"/>
      <c r="D272" s="11"/>
      <c r="E272" s="11"/>
      <c r="F272" s="13"/>
      <c r="G272" s="13"/>
    </row>
    <row r="273" spans="1:7" x14ac:dyDescent="0.25">
      <c r="A273" s="11"/>
      <c r="B273" s="11"/>
      <c r="C273" s="11"/>
      <c r="D273" s="11"/>
      <c r="E273" s="11"/>
      <c r="F273" s="13"/>
      <c r="G273" s="13"/>
    </row>
    <row r="274" spans="1:7" x14ac:dyDescent="0.25">
      <c r="A274" s="11"/>
      <c r="B274" s="11"/>
      <c r="C274" s="11"/>
      <c r="D274" s="11"/>
      <c r="E274" s="11"/>
      <c r="F274" s="13"/>
      <c r="G274" s="13"/>
    </row>
    <row r="275" spans="1:7" x14ac:dyDescent="0.25">
      <c r="A275" s="11"/>
      <c r="B275" s="11"/>
      <c r="C275" s="11"/>
      <c r="D275" s="11"/>
      <c r="E275" s="11"/>
      <c r="F275" s="13"/>
      <c r="G275" s="13"/>
    </row>
    <row r="276" spans="1:7" x14ac:dyDescent="0.25">
      <c r="A276" s="11"/>
      <c r="B276" s="11"/>
      <c r="C276" s="11"/>
      <c r="D276" s="11"/>
      <c r="E276" s="11"/>
      <c r="F276" s="13"/>
      <c r="G276" s="13"/>
    </row>
    <row r="277" spans="1:7" x14ac:dyDescent="0.25">
      <c r="A277" s="11"/>
      <c r="B277" s="11"/>
      <c r="C277" s="11"/>
      <c r="D277" s="11"/>
      <c r="E277" s="11"/>
      <c r="F277" s="13"/>
      <c r="G277" s="13"/>
    </row>
    <row r="278" spans="1:7" x14ac:dyDescent="0.25">
      <c r="A278" s="11"/>
      <c r="B278" s="11"/>
      <c r="C278" s="11"/>
      <c r="D278" s="11"/>
      <c r="E278" s="11"/>
      <c r="F278" s="13"/>
      <c r="G278" s="13"/>
    </row>
    <row r="279" spans="1:7" x14ac:dyDescent="0.25">
      <c r="A279" s="11"/>
      <c r="B279" s="11"/>
      <c r="C279" s="11"/>
      <c r="D279" s="11"/>
      <c r="E279" s="11"/>
      <c r="F279" s="13"/>
      <c r="G279" s="13"/>
    </row>
    <row r="280" spans="1:7" x14ac:dyDescent="0.25">
      <c r="A280" s="11"/>
      <c r="B280" s="11"/>
      <c r="C280" s="11"/>
      <c r="D280" s="11"/>
      <c r="E280" s="11"/>
      <c r="F280" s="13"/>
      <c r="G280" s="13"/>
    </row>
    <row r="281" spans="1:7" x14ac:dyDescent="0.25">
      <c r="A281" s="11"/>
      <c r="B281" s="11"/>
      <c r="C281" s="11"/>
      <c r="D281" s="11"/>
      <c r="E281" s="11"/>
      <c r="F281" s="13"/>
      <c r="G281" s="13"/>
    </row>
    <row r="282" spans="1:7" x14ac:dyDescent="0.25">
      <c r="A282" s="11"/>
      <c r="B282" s="11"/>
      <c r="C282" s="11"/>
      <c r="D282" s="11"/>
      <c r="E282" s="11"/>
      <c r="F282" s="13"/>
      <c r="G282" s="13"/>
    </row>
    <row r="283" spans="1:7" x14ac:dyDescent="0.25">
      <c r="A283" s="11"/>
      <c r="B283" s="11"/>
      <c r="C283" s="11"/>
      <c r="D283" s="11"/>
      <c r="E283" s="11"/>
      <c r="F283" s="13"/>
      <c r="G283" s="13"/>
    </row>
    <row r="284" spans="1:7" x14ac:dyDescent="0.25">
      <c r="A284" s="11"/>
      <c r="B284" s="11"/>
      <c r="C284" s="11"/>
      <c r="D284" s="11"/>
      <c r="E284" s="11"/>
      <c r="F284" s="13"/>
      <c r="G284" s="13"/>
    </row>
    <row r="285" spans="1:7" x14ac:dyDescent="0.25">
      <c r="A285" s="11"/>
      <c r="B285" s="11"/>
      <c r="C285" s="11"/>
      <c r="D285" s="11"/>
      <c r="E285" s="11"/>
      <c r="F285" s="13"/>
      <c r="G285" s="13"/>
    </row>
    <row r="286" spans="1:7" x14ac:dyDescent="0.25">
      <c r="A286" s="11"/>
      <c r="B286" s="11"/>
      <c r="C286" s="11"/>
      <c r="D286" s="11"/>
      <c r="E286" s="11"/>
      <c r="F286" s="13"/>
      <c r="G286" s="13"/>
    </row>
    <row r="287" spans="1:7" x14ac:dyDescent="0.25">
      <c r="A287" s="11"/>
      <c r="B287" s="11"/>
      <c r="C287" s="11"/>
      <c r="D287" s="11"/>
      <c r="E287" s="11"/>
      <c r="F287" s="13"/>
      <c r="G287" s="13"/>
    </row>
    <row r="288" spans="1:7" x14ac:dyDescent="0.25">
      <c r="A288" s="11"/>
      <c r="B288" s="11"/>
      <c r="C288" s="11"/>
      <c r="D288" s="11"/>
      <c r="E288" s="11"/>
      <c r="F288" s="13"/>
      <c r="G288" s="13"/>
    </row>
    <row r="289" spans="1:7" x14ac:dyDescent="0.25">
      <c r="A289" s="11"/>
      <c r="B289" s="11"/>
      <c r="C289" s="11"/>
      <c r="D289" s="11"/>
      <c r="E289" s="11"/>
      <c r="F289" s="13"/>
      <c r="G289" s="13"/>
    </row>
    <row r="290" spans="1:7" x14ac:dyDescent="0.25">
      <c r="A290" s="11"/>
      <c r="B290" s="11"/>
      <c r="C290" s="11"/>
      <c r="D290" s="11"/>
      <c r="E290" s="11"/>
      <c r="F290" s="13"/>
      <c r="G290" s="13"/>
    </row>
    <row r="291" spans="1:7" x14ac:dyDescent="0.25">
      <c r="A291" s="11"/>
      <c r="B291" s="11"/>
      <c r="C291" s="11"/>
      <c r="D291" s="11"/>
      <c r="E291" s="11"/>
      <c r="F291" s="13"/>
      <c r="G291" s="13"/>
    </row>
    <row r="292" spans="1:7" x14ac:dyDescent="0.25">
      <c r="A292" s="11"/>
      <c r="B292" s="11"/>
      <c r="C292" s="11"/>
      <c r="D292" s="11"/>
      <c r="E292" s="11"/>
      <c r="F292" s="13"/>
      <c r="G292" s="13"/>
    </row>
    <row r="293" spans="1:7" x14ac:dyDescent="0.25">
      <c r="A293" s="11"/>
      <c r="B293" s="11"/>
      <c r="C293" s="11"/>
      <c r="D293" s="11"/>
      <c r="E293" s="11"/>
      <c r="F293" s="13"/>
      <c r="G293" s="13"/>
    </row>
    <row r="294" spans="1:7" x14ac:dyDescent="0.25">
      <c r="A294" s="11"/>
      <c r="B294" s="11"/>
      <c r="C294" s="11"/>
      <c r="D294" s="11"/>
      <c r="E294" s="11"/>
      <c r="F294" s="13"/>
      <c r="G294" s="13"/>
    </row>
    <row r="295" spans="1:7" x14ac:dyDescent="0.25">
      <c r="A295" s="11"/>
      <c r="B295" s="11"/>
      <c r="C295" s="11"/>
      <c r="D295" s="11"/>
      <c r="E295" s="11"/>
      <c r="F295" s="13"/>
      <c r="G295" s="13"/>
    </row>
    <row r="296" spans="1:7" x14ac:dyDescent="0.25">
      <c r="A296" s="11"/>
      <c r="B296" s="11"/>
      <c r="C296" s="11"/>
      <c r="D296" s="11"/>
      <c r="E296" s="11"/>
      <c r="F296" s="13"/>
      <c r="G296" s="13"/>
    </row>
    <row r="297" spans="1:7" x14ac:dyDescent="0.25">
      <c r="A297" s="11"/>
      <c r="B297" s="11"/>
      <c r="C297" s="11"/>
      <c r="D297" s="11"/>
      <c r="E297" s="11"/>
      <c r="F297" s="13"/>
      <c r="G297" s="13"/>
    </row>
    <row r="298" spans="1:7" x14ac:dyDescent="0.25">
      <c r="A298" s="11"/>
      <c r="B298" s="11"/>
      <c r="C298" s="11"/>
      <c r="D298" s="11"/>
      <c r="E298" s="11"/>
      <c r="F298" s="13"/>
      <c r="G298" s="13"/>
    </row>
    <row r="299" spans="1:7" x14ac:dyDescent="0.25">
      <c r="A299" s="11"/>
      <c r="B299" s="11"/>
      <c r="C299" s="11"/>
      <c r="D299" s="11"/>
      <c r="E299" s="11"/>
      <c r="F299" s="13"/>
      <c r="G299" s="13"/>
    </row>
    <row r="300" spans="1:7" x14ac:dyDescent="0.25">
      <c r="A300" s="11"/>
      <c r="B300" s="11"/>
      <c r="C300" s="11"/>
      <c r="D300" s="11"/>
      <c r="E300" s="11"/>
      <c r="F300" s="13"/>
      <c r="G300" s="13"/>
    </row>
    <row r="301" spans="1:7" x14ac:dyDescent="0.25">
      <c r="A301" s="11"/>
      <c r="B301" s="11"/>
      <c r="C301" s="11"/>
      <c r="D301" s="11"/>
      <c r="E301" s="11"/>
      <c r="F301" s="13"/>
      <c r="G301" s="13"/>
    </row>
    <row r="302" spans="1:7" x14ac:dyDescent="0.25">
      <c r="A302" s="11"/>
      <c r="B302" s="11"/>
      <c r="C302" s="11"/>
      <c r="D302" s="11"/>
      <c r="E302" s="11"/>
      <c r="F302" s="13"/>
      <c r="G302" s="13"/>
    </row>
    <row r="303" spans="1:7" x14ac:dyDescent="0.25">
      <c r="A303" s="11"/>
      <c r="B303" s="11"/>
      <c r="C303" s="11"/>
      <c r="D303" s="11"/>
      <c r="E303" s="11"/>
      <c r="F303" s="13"/>
      <c r="G303" s="13"/>
    </row>
    <row r="304" spans="1:7" x14ac:dyDescent="0.25">
      <c r="A304" s="11"/>
      <c r="B304" s="11"/>
      <c r="C304" s="11"/>
      <c r="D304" s="11"/>
      <c r="E304" s="11"/>
      <c r="F304" s="13"/>
      <c r="G304" s="13"/>
    </row>
    <row r="305" spans="1:7" x14ac:dyDescent="0.25">
      <c r="A305" s="11"/>
      <c r="B305" s="11"/>
      <c r="C305" s="11"/>
      <c r="D305" s="11"/>
      <c r="E305" s="11"/>
      <c r="F305" s="13"/>
      <c r="G305" s="13"/>
    </row>
    <row r="306" spans="1:7" x14ac:dyDescent="0.25">
      <c r="A306" s="11"/>
      <c r="B306" s="11"/>
      <c r="C306" s="11"/>
      <c r="D306" s="11"/>
      <c r="E306" s="11"/>
      <c r="F306" s="13"/>
      <c r="G306" s="13"/>
    </row>
    <row r="307" spans="1:7" x14ac:dyDescent="0.25">
      <c r="A307" s="11"/>
      <c r="B307" s="11"/>
      <c r="C307" s="11"/>
      <c r="D307" s="11"/>
      <c r="E307" s="11"/>
      <c r="F307" s="13"/>
      <c r="G307" s="13"/>
    </row>
    <row r="308" spans="1:7" x14ac:dyDescent="0.25">
      <c r="A308" s="11"/>
      <c r="B308" s="11"/>
      <c r="C308" s="11"/>
      <c r="D308" s="11"/>
      <c r="E308" s="11"/>
      <c r="F308" s="13"/>
      <c r="G308" s="13"/>
    </row>
    <row r="309" spans="1:7" x14ac:dyDescent="0.25">
      <c r="A309" s="11"/>
      <c r="B309" s="11"/>
      <c r="C309" s="11"/>
      <c r="D309" s="11"/>
      <c r="E309" s="11"/>
      <c r="F309" s="13"/>
      <c r="G309" s="13"/>
    </row>
    <row r="310" spans="1:7" x14ac:dyDescent="0.25">
      <c r="A310" s="11"/>
      <c r="B310" s="11"/>
      <c r="C310" s="11"/>
      <c r="D310" s="11"/>
      <c r="E310" s="11"/>
      <c r="F310" s="13"/>
      <c r="G310" s="13"/>
    </row>
    <row r="311" spans="1:7" x14ac:dyDescent="0.25">
      <c r="A311" s="11"/>
      <c r="B311" s="11"/>
      <c r="C311" s="11"/>
      <c r="D311" s="11"/>
      <c r="E311" s="11"/>
      <c r="F311" s="13"/>
      <c r="G311" s="13"/>
    </row>
    <row r="312" spans="1:7" x14ac:dyDescent="0.25">
      <c r="A312" s="11"/>
      <c r="B312" s="11"/>
      <c r="C312" s="11"/>
      <c r="D312" s="11"/>
      <c r="E312" s="11"/>
      <c r="F312" s="13"/>
      <c r="G312" s="13"/>
    </row>
    <row r="313" spans="1:7" x14ac:dyDescent="0.25">
      <c r="A313" s="11"/>
      <c r="B313" s="11"/>
      <c r="C313" s="11"/>
      <c r="D313" s="11"/>
      <c r="E313" s="11"/>
      <c r="F313" s="13"/>
      <c r="G313" s="13"/>
    </row>
    <row r="314" spans="1:7" x14ac:dyDescent="0.25">
      <c r="A314" s="11"/>
      <c r="B314" s="11"/>
      <c r="C314" s="11"/>
      <c r="D314" s="11"/>
      <c r="E314" s="11"/>
      <c r="F314" s="13"/>
      <c r="G314" s="13"/>
    </row>
    <row r="315" spans="1:7" x14ac:dyDescent="0.25">
      <c r="A315" s="11"/>
      <c r="B315" s="11"/>
      <c r="C315" s="11"/>
      <c r="D315" s="11"/>
      <c r="E315" s="11"/>
      <c r="F315" s="13"/>
      <c r="G315" s="13"/>
    </row>
    <row r="316" spans="1:7" x14ac:dyDescent="0.25">
      <c r="A316" s="11"/>
      <c r="B316" s="11"/>
      <c r="C316" s="11"/>
      <c r="D316" s="11"/>
      <c r="E316" s="11"/>
      <c r="F316" s="13"/>
      <c r="G316" s="13"/>
    </row>
    <row r="317" spans="1:7" x14ac:dyDescent="0.25">
      <c r="A317" s="11"/>
      <c r="B317" s="11"/>
      <c r="C317" s="11"/>
      <c r="D317" s="11"/>
      <c r="E317" s="11"/>
      <c r="F317" s="13"/>
      <c r="G317" s="13"/>
    </row>
    <row r="318" spans="1:7" x14ac:dyDescent="0.25">
      <c r="A318" s="11"/>
      <c r="B318" s="11"/>
      <c r="C318" s="11"/>
      <c r="D318" s="11"/>
      <c r="E318" s="11"/>
      <c r="F318" s="13"/>
      <c r="G318" s="13"/>
    </row>
    <row r="319" spans="1:7" x14ac:dyDescent="0.25">
      <c r="A319" s="11"/>
      <c r="B319" s="11"/>
      <c r="C319" s="11"/>
      <c r="D319" s="11"/>
      <c r="E319" s="11"/>
      <c r="F319" s="13"/>
      <c r="G319" s="13"/>
    </row>
    <row r="320" spans="1:7" x14ac:dyDescent="0.25">
      <c r="A320" s="11"/>
      <c r="B320" s="11"/>
      <c r="C320" s="11"/>
      <c r="D320" s="11"/>
      <c r="E320" s="11"/>
      <c r="F320" s="13"/>
      <c r="G320" s="13"/>
    </row>
    <row r="321" spans="1:7" x14ac:dyDescent="0.25">
      <c r="A321" s="11"/>
      <c r="B321" s="11"/>
      <c r="C321" s="11"/>
      <c r="D321" s="11"/>
      <c r="E321" s="11"/>
      <c r="F321" s="13"/>
      <c r="G321" s="13"/>
    </row>
    <row r="322" spans="1:7" x14ac:dyDescent="0.25">
      <c r="A322" s="11"/>
      <c r="B322" s="11"/>
      <c r="C322" s="11"/>
      <c r="D322" s="11"/>
      <c r="E322" s="11"/>
      <c r="F322" s="13"/>
      <c r="G322" s="13"/>
    </row>
    <row r="323" spans="1:7" x14ac:dyDescent="0.25">
      <c r="A323" s="11"/>
      <c r="B323" s="11"/>
      <c r="C323" s="11"/>
      <c r="D323" s="11"/>
      <c r="E323" s="11"/>
      <c r="F323" s="13"/>
      <c r="G323" s="13"/>
    </row>
    <row r="324" spans="1:7" x14ac:dyDescent="0.25">
      <c r="A324" s="11"/>
      <c r="B324" s="11"/>
      <c r="C324" s="11"/>
      <c r="D324" s="11"/>
      <c r="E324" s="11"/>
      <c r="F324" s="13"/>
      <c r="G324" s="13"/>
    </row>
    <row r="325" spans="1:7" x14ac:dyDescent="0.25">
      <c r="A325" s="11"/>
      <c r="B325" s="11"/>
      <c r="C325" s="11"/>
      <c r="D325" s="11"/>
      <c r="E325" s="11"/>
      <c r="F325" s="13"/>
      <c r="G325" s="13"/>
    </row>
    <row r="326" spans="1:7" x14ac:dyDescent="0.25">
      <c r="A326" s="11"/>
      <c r="B326" s="11"/>
      <c r="C326" s="11"/>
      <c r="D326" s="11"/>
      <c r="E326" s="11"/>
      <c r="F326" s="13"/>
      <c r="G326" s="13"/>
    </row>
    <row r="327" spans="1:7" x14ac:dyDescent="0.25">
      <c r="A327" s="11"/>
      <c r="B327" s="11"/>
      <c r="C327" s="11"/>
      <c r="D327" s="11"/>
      <c r="E327" s="11"/>
      <c r="F327" s="13"/>
      <c r="G327" s="13"/>
    </row>
    <row r="328" spans="1:7" x14ac:dyDescent="0.25">
      <c r="A328" s="11"/>
      <c r="B328" s="11"/>
      <c r="C328" s="11"/>
      <c r="D328" s="11"/>
      <c r="E328" s="11"/>
      <c r="F328" s="13"/>
      <c r="G328" s="13"/>
    </row>
    <row r="329" spans="1:7" x14ac:dyDescent="0.25">
      <c r="A329" s="11"/>
      <c r="B329" s="11"/>
      <c r="C329" s="11"/>
      <c r="D329" s="11"/>
      <c r="E329" s="11"/>
      <c r="F329" s="13"/>
      <c r="G329" s="13"/>
    </row>
    <row r="330" spans="1:7" x14ac:dyDescent="0.25">
      <c r="A330" s="11"/>
      <c r="B330" s="11"/>
      <c r="C330" s="11"/>
      <c r="D330" s="11"/>
      <c r="E330" s="11"/>
      <c r="F330" s="13"/>
      <c r="G330" s="13"/>
    </row>
    <row r="331" spans="1:7" x14ac:dyDescent="0.25">
      <c r="A331" s="11"/>
      <c r="B331" s="11"/>
      <c r="C331" s="11"/>
      <c r="D331" s="11"/>
      <c r="E331" s="11"/>
      <c r="F331" s="13"/>
      <c r="G331" s="13"/>
    </row>
    <row r="332" spans="1:7" x14ac:dyDescent="0.25">
      <c r="A332" s="11"/>
      <c r="B332" s="11"/>
      <c r="C332" s="11"/>
      <c r="D332" s="11"/>
      <c r="E332" s="11"/>
      <c r="F332" s="13"/>
      <c r="G332" s="13"/>
    </row>
    <row r="333" spans="1:7" x14ac:dyDescent="0.25">
      <c r="A333" s="11"/>
      <c r="B333" s="11"/>
      <c r="C333" s="11"/>
      <c r="D333" s="11"/>
      <c r="E333" s="11"/>
      <c r="F333" s="13"/>
      <c r="G333" s="13"/>
    </row>
    <row r="334" spans="1:7" x14ac:dyDescent="0.25">
      <c r="A334" s="11"/>
      <c r="B334" s="11"/>
      <c r="C334" s="11"/>
      <c r="D334" s="11"/>
      <c r="E334" s="11"/>
      <c r="F334" s="13"/>
      <c r="G334" s="13"/>
    </row>
    <row r="335" spans="1:7" x14ac:dyDescent="0.25">
      <c r="A335" s="11"/>
      <c r="B335" s="11"/>
      <c r="C335" s="11"/>
      <c r="D335" s="11"/>
      <c r="E335" s="11"/>
      <c r="F335" s="13"/>
      <c r="G335" s="13"/>
    </row>
    <row r="336" spans="1:7" x14ac:dyDescent="0.25">
      <c r="A336" s="11"/>
      <c r="B336" s="11"/>
      <c r="C336" s="11"/>
      <c r="D336" s="11"/>
      <c r="E336" s="11"/>
      <c r="F336" s="13"/>
      <c r="G336" s="13"/>
    </row>
    <row r="337" spans="1:7" x14ac:dyDescent="0.25">
      <c r="A337" s="11"/>
      <c r="B337" s="11"/>
      <c r="C337" s="11"/>
      <c r="D337" s="11"/>
      <c r="E337" s="11"/>
      <c r="F337" s="13"/>
      <c r="G337" s="13"/>
    </row>
    <row r="338" spans="1:7" x14ac:dyDescent="0.25">
      <c r="A338" s="11"/>
      <c r="B338" s="11"/>
      <c r="C338" s="11"/>
      <c r="D338" s="11"/>
      <c r="E338" s="11"/>
      <c r="F338" s="13"/>
      <c r="G338" s="13"/>
    </row>
    <row r="339" spans="1:7" x14ac:dyDescent="0.25">
      <c r="A339" s="11"/>
      <c r="B339" s="11"/>
      <c r="C339" s="11"/>
      <c r="D339" s="11"/>
      <c r="E339" s="11"/>
      <c r="F339" s="13"/>
      <c r="G339" s="13"/>
    </row>
    <row r="340" spans="1:7" x14ac:dyDescent="0.25">
      <c r="A340" s="11"/>
      <c r="B340" s="11"/>
      <c r="C340" s="11"/>
      <c r="D340" s="11"/>
      <c r="E340" s="11"/>
      <c r="F340" s="13"/>
      <c r="G340" s="13"/>
    </row>
    <row r="341" spans="1:7" x14ac:dyDescent="0.25">
      <c r="A341" s="11"/>
      <c r="B341" s="11"/>
      <c r="C341" s="11"/>
      <c r="D341" s="11"/>
      <c r="E341" s="11"/>
      <c r="F341" s="13"/>
      <c r="G341" s="13"/>
    </row>
    <row r="342" spans="1:7" x14ac:dyDescent="0.25">
      <c r="A342" s="11"/>
      <c r="B342" s="11"/>
      <c r="C342" s="11"/>
      <c r="D342" s="11"/>
      <c r="E342" s="11"/>
      <c r="F342" s="13"/>
      <c r="G342" s="13"/>
    </row>
    <row r="343" spans="1:7" x14ac:dyDescent="0.25">
      <c r="A343" s="11"/>
      <c r="B343" s="11"/>
      <c r="C343" s="11"/>
      <c r="D343" s="11"/>
      <c r="E343" s="11"/>
      <c r="F343" s="13"/>
      <c r="G343" s="13"/>
    </row>
    <row r="344" spans="1:7" x14ac:dyDescent="0.25">
      <c r="A344" s="11"/>
      <c r="B344" s="11"/>
      <c r="C344" s="11"/>
      <c r="D344" s="11"/>
      <c r="E344" s="11"/>
      <c r="F344" s="13"/>
      <c r="G344" s="13"/>
    </row>
    <row r="345" spans="1:7" x14ac:dyDescent="0.25">
      <c r="A345" s="11"/>
      <c r="B345" s="11"/>
      <c r="C345" s="11"/>
      <c r="D345" s="11"/>
      <c r="E345" s="11"/>
      <c r="F345" s="13"/>
      <c r="G345" s="13"/>
    </row>
    <row r="346" spans="1:7" x14ac:dyDescent="0.25">
      <c r="A346" s="11"/>
      <c r="B346" s="11"/>
      <c r="C346" s="11"/>
      <c r="D346" s="11"/>
      <c r="E346" s="11"/>
      <c r="F346" s="13"/>
      <c r="G346" s="13"/>
    </row>
    <row r="347" spans="1:7" x14ac:dyDescent="0.25">
      <c r="A347" s="11"/>
      <c r="B347" s="11"/>
      <c r="C347" s="11"/>
      <c r="D347" s="11"/>
      <c r="E347" s="11"/>
      <c r="F347" s="13"/>
      <c r="G347" s="13"/>
    </row>
    <row r="348" spans="1:7" x14ac:dyDescent="0.25">
      <c r="A348" s="11"/>
      <c r="B348" s="11"/>
      <c r="C348" s="11"/>
      <c r="D348" s="11"/>
      <c r="E348" s="11"/>
      <c r="F348" s="13"/>
      <c r="G348" s="13"/>
    </row>
    <row r="349" spans="1:7" x14ac:dyDescent="0.25">
      <c r="A349" s="11"/>
      <c r="B349" s="11"/>
      <c r="C349" s="11"/>
      <c r="D349" s="11"/>
      <c r="E349" s="11"/>
      <c r="F349" s="13"/>
      <c r="G349" s="13"/>
    </row>
    <row r="350" spans="1:7" x14ac:dyDescent="0.25">
      <c r="A350" s="11"/>
      <c r="B350" s="11"/>
      <c r="C350" s="11"/>
      <c r="D350" s="11"/>
      <c r="E350" s="11"/>
      <c r="F350" s="13"/>
      <c r="G350" s="13"/>
    </row>
    <row r="351" spans="1:7" x14ac:dyDescent="0.25">
      <c r="A351" s="11"/>
      <c r="B351" s="11"/>
      <c r="C351" s="11"/>
      <c r="D351" s="11"/>
      <c r="E351" s="11"/>
      <c r="F351" s="13"/>
      <c r="G351" s="13"/>
    </row>
    <row r="352" spans="1:7" x14ac:dyDescent="0.25">
      <c r="A352" s="11"/>
      <c r="B352" s="11"/>
      <c r="C352" s="11"/>
      <c r="D352" s="11"/>
      <c r="E352" s="11"/>
      <c r="F352" s="13"/>
      <c r="G352" s="13"/>
    </row>
    <row r="353" spans="1:7" x14ac:dyDescent="0.25">
      <c r="A353" s="11"/>
      <c r="B353" s="11"/>
      <c r="C353" s="11"/>
      <c r="D353" s="11"/>
      <c r="E353" s="11"/>
      <c r="F353" s="13"/>
      <c r="G353" s="13"/>
    </row>
    <row r="354" spans="1:7" x14ac:dyDescent="0.25">
      <c r="A354" s="11"/>
      <c r="B354" s="11"/>
      <c r="C354" s="11"/>
      <c r="D354" s="11"/>
      <c r="E354" s="11"/>
      <c r="F354" s="13"/>
      <c r="G354" s="13"/>
    </row>
    <row r="355" spans="1:7" x14ac:dyDescent="0.25">
      <c r="A355" s="11"/>
      <c r="B355" s="11"/>
      <c r="C355" s="11"/>
      <c r="D355" s="11"/>
      <c r="E355" s="11"/>
      <c r="F355" s="13"/>
      <c r="G355" s="13"/>
    </row>
    <row r="356" spans="1:7" x14ac:dyDescent="0.25">
      <c r="A356" s="11"/>
      <c r="B356" s="11"/>
      <c r="C356" s="11"/>
      <c r="D356" s="11"/>
      <c r="E356" s="11"/>
      <c r="F356" s="13"/>
      <c r="G356" s="13"/>
    </row>
    <row r="357" spans="1:7" x14ac:dyDescent="0.25">
      <c r="A357" s="11"/>
      <c r="B357" s="11"/>
      <c r="C357" s="11"/>
      <c r="D357" s="11"/>
      <c r="E357" s="11"/>
      <c r="F357" s="13"/>
      <c r="G357" s="13"/>
    </row>
    <row r="358" spans="1:7" x14ac:dyDescent="0.25">
      <c r="A358" s="11"/>
      <c r="B358" s="11"/>
      <c r="C358" s="11"/>
      <c r="D358" s="11"/>
      <c r="E358" s="11"/>
      <c r="F358" s="13"/>
      <c r="G358" s="13"/>
    </row>
    <row r="359" spans="1:7" x14ac:dyDescent="0.25">
      <c r="A359" s="11"/>
      <c r="B359" s="11"/>
      <c r="C359" s="11"/>
      <c r="D359" s="11"/>
      <c r="E359" s="11"/>
      <c r="F359" s="13"/>
      <c r="G359" s="13"/>
    </row>
    <row r="360" spans="1:7" x14ac:dyDescent="0.25">
      <c r="A360" s="11"/>
      <c r="B360" s="11"/>
      <c r="C360" s="11"/>
      <c r="D360" s="11"/>
      <c r="E360" s="11"/>
      <c r="F360" s="13"/>
      <c r="G360" s="13"/>
    </row>
    <row r="361" spans="1:7" x14ac:dyDescent="0.25">
      <c r="A361" s="11"/>
      <c r="B361" s="11"/>
      <c r="C361" s="11"/>
      <c r="D361" s="11"/>
      <c r="E361" s="11"/>
      <c r="F361" s="13"/>
      <c r="G361" s="13"/>
    </row>
    <row r="362" spans="1:7" x14ac:dyDescent="0.25">
      <c r="A362" s="11"/>
      <c r="B362" s="11"/>
      <c r="C362" s="11"/>
      <c r="D362" s="11"/>
      <c r="E362" s="11"/>
      <c r="F362" s="13"/>
      <c r="G362" s="13"/>
    </row>
    <row r="363" spans="1:7" x14ac:dyDescent="0.25">
      <c r="A363" s="11"/>
      <c r="B363" s="11"/>
      <c r="C363" s="11"/>
      <c r="D363" s="11"/>
      <c r="E363" s="11"/>
      <c r="F363" s="13"/>
      <c r="G363" s="13"/>
    </row>
    <row r="364" spans="1:7" x14ac:dyDescent="0.25">
      <c r="A364" s="11"/>
      <c r="B364" s="11"/>
      <c r="C364" s="11"/>
      <c r="D364" s="11"/>
      <c r="E364" s="11"/>
      <c r="F364" s="13"/>
      <c r="G364" s="13"/>
    </row>
    <row r="365" spans="1:7" x14ac:dyDescent="0.25">
      <c r="A365" s="11"/>
      <c r="B365" s="11"/>
      <c r="C365" s="11"/>
      <c r="D365" s="11"/>
      <c r="E365" s="11"/>
      <c r="F365" s="13"/>
      <c r="G365" s="13"/>
    </row>
    <row r="366" spans="1:7" x14ac:dyDescent="0.25">
      <c r="A366" s="11"/>
      <c r="B366" s="11"/>
      <c r="C366" s="11"/>
      <c r="D366" s="11"/>
      <c r="E366" s="11"/>
      <c r="F366" s="13"/>
      <c r="G366" s="13"/>
    </row>
    <row r="367" spans="1:7" x14ac:dyDescent="0.25">
      <c r="A367" s="11"/>
      <c r="B367" s="11"/>
      <c r="C367" s="11"/>
      <c r="D367" s="11"/>
      <c r="E367" s="11"/>
      <c r="F367" s="13"/>
      <c r="G367" s="13"/>
    </row>
    <row r="368" spans="1:7" x14ac:dyDescent="0.25">
      <c r="A368" s="11"/>
      <c r="B368" s="11"/>
      <c r="C368" s="11"/>
      <c r="D368" s="11"/>
      <c r="E368" s="11"/>
      <c r="F368" s="13"/>
      <c r="G368" s="13"/>
    </row>
    <row r="369" spans="1:7" x14ac:dyDescent="0.25">
      <c r="A369" s="11"/>
      <c r="B369" s="11"/>
      <c r="C369" s="11"/>
      <c r="D369" s="11"/>
      <c r="E369" s="11"/>
      <c r="F369" s="13"/>
      <c r="G369" s="13"/>
    </row>
    <row r="370" spans="1:7" x14ac:dyDescent="0.25">
      <c r="A370" s="11"/>
      <c r="B370" s="11"/>
      <c r="C370" s="11"/>
      <c r="D370" s="11"/>
      <c r="E370" s="11"/>
      <c r="F370" s="13"/>
      <c r="G370" s="13"/>
    </row>
    <row r="371" spans="1:7" x14ac:dyDescent="0.25">
      <c r="A371" s="11"/>
      <c r="B371" s="11"/>
      <c r="C371" s="11"/>
      <c r="D371" s="11"/>
      <c r="E371" s="11"/>
      <c r="F371" s="13"/>
      <c r="G371" s="13"/>
    </row>
    <row r="372" spans="1:7" x14ac:dyDescent="0.25">
      <c r="A372" s="11"/>
      <c r="B372" s="11"/>
      <c r="C372" s="11"/>
      <c r="D372" s="11"/>
      <c r="E372" s="11"/>
      <c r="F372" s="13"/>
      <c r="G372" s="13"/>
    </row>
    <row r="373" spans="1:7" x14ac:dyDescent="0.25">
      <c r="A373" s="11"/>
      <c r="B373" s="11"/>
      <c r="C373" s="11"/>
      <c r="D373" s="11"/>
      <c r="E373" s="11"/>
      <c r="F373" s="13"/>
      <c r="G373" s="13"/>
    </row>
    <row r="374" spans="1:7" x14ac:dyDescent="0.25">
      <c r="A374" s="11"/>
      <c r="B374" s="11"/>
      <c r="C374" s="11"/>
      <c r="D374" s="11"/>
      <c r="E374" s="11"/>
      <c r="F374" s="13"/>
      <c r="G374" s="13"/>
    </row>
    <row r="375" spans="1:7" x14ac:dyDescent="0.25">
      <c r="A375" s="11"/>
      <c r="B375" s="11"/>
      <c r="C375" s="11"/>
      <c r="D375" s="11"/>
      <c r="E375" s="11"/>
      <c r="F375" s="13"/>
      <c r="G375" s="13"/>
    </row>
    <row r="376" spans="1:7" x14ac:dyDescent="0.25">
      <c r="A376" s="11"/>
      <c r="B376" s="11"/>
      <c r="C376" s="11"/>
      <c r="D376" s="11"/>
      <c r="E376" s="11"/>
      <c r="F376" s="13"/>
      <c r="G376" s="13"/>
    </row>
    <row r="377" spans="1:7" x14ac:dyDescent="0.25">
      <c r="A377" s="11"/>
      <c r="B377" s="11"/>
      <c r="C377" s="11"/>
      <c r="D377" s="11"/>
      <c r="E377" s="11"/>
      <c r="F377" s="13"/>
      <c r="G377" s="13"/>
    </row>
    <row r="378" spans="1:7" x14ac:dyDescent="0.25">
      <c r="A378" s="11"/>
      <c r="B378" s="11"/>
      <c r="C378" s="11"/>
      <c r="D378" s="11"/>
      <c r="E378" s="11"/>
      <c r="F378" s="13"/>
      <c r="G378" s="13"/>
    </row>
    <row r="379" spans="1:7" x14ac:dyDescent="0.25">
      <c r="A379" s="11"/>
      <c r="B379" s="11"/>
      <c r="C379" s="11"/>
      <c r="D379" s="11"/>
      <c r="E379" s="11"/>
      <c r="F379" s="13"/>
      <c r="G379" s="13"/>
    </row>
    <row r="380" spans="1:7" x14ac:dyDescent="0.25">
      <c r="A380" s="11"/>
      <c r="B380" s="11"/>
      <c r="C380" s="11"/>
      <c r="D380" s="11"/>
      <c r="E380" s="11"/>
      <c r="F380" s="13"/>
      <c r="G380" s="13"/>
    </row>
    <row r="381" spans="1:7" x14ac:dyDescent="0.25">
      <c r="A381" s="11"/>
      <c r="B381" s="11"/>
      <c r="C381" s="11"/>
      <c r="D381" s="11"/>
      <c r="E381" s="11"/>
      <c r="F381" s="13"/>
      <c r="G381" s="13"/>
    </row>
    <row r="382" spans="1:7" x14ac:dyDescent="0.25">
      <c r="A382" s="11"/>
      <c r="B382" s="11"/>
      <c r="C382" s="11"/>
      <c r="D382" s="11"/>
      <c r="E382" s="11"/>
      <c r="F382" s="13"/>
      <c r="G382" s="13"/>
    </row>
    <row r="383" spans="1:7" x14ac:dyDescent="0.25">
      <c r="A383" s="11"/>
      <c r="B383" s="11"/>
      <c r="C383" s="11"/>
      <c r="D383" s="11"/>
      <c r="E383" s="11"/>
      <c r="F383" s="13"/>
      <c r="G383" s="13"/>
    </row>
    <row r="384" spans="1:7" x14ac:dyDescent="0.25">
      <c r="A384" s="11"/>
      <c r="B384" s="11"/>
      <c r="C384" s="11"/>
      <c r="D384" s="11"/>
      <c r="E384" s="11"/>
      <c r="F384" s="13"/>
      <c r="G384" s="13"/>
    </row>
    <row r="385" spans="1:7" x14ac:dyDescent="0.25">
      <c r="A385" s="11"/>
      <c r="B385" s="11"/>
      <c r="C385" s="11"/>
      <c r="D385" s="11"/>
      <c r="E385" s="11"/>
      <c r="F385" s="13"/>
      <c r="G385" s="13"/>
    </row>
    <row r="386" spans="1:7" x14ac:dyDescent="0.25">
      <c r="A386" s="11"/>
      <c r="B386" s="11"/>
      <c r="C386" s="11"/>
      <c r="D386" s="11"/>
      <c r="E386" s="11"/>
      <c r="F386" s="13"/>
      <c r="G386" s="13"/>
    </row>
    <row r="387" spans="1:7" x14ac:dyDescent="0.25">
      <c r="A387" s="11"/>
      <c r="B387" s="11"/>
      <c r="C387" s="11"/>
      <c r="D387" s="11"/>
      <c r="E387" s="11"/>
      <c r="F387" s="13"/>
      <c r="G387" s="13"/>
    </row>
    <row r="388" spans="1:7" x14ac:dyDescent="0.25">
      <c r="A388" s="11"/>
      <c r="B388" s="11"/>
      <c r="C388" s="11"/>
      <c r="D388" s="11"/>
      <c r="E388" s="11"/>
      <c r="F388" s="13"/>
      <c r="G388" s="13"/>
    </row>
    <row r="389" spans="1:7" x14ac:dyDescent="0.25">
      <c r="A389" s="11"/>
      <c r="B389" s="11"/>
      <c r="C389" s="11"/>
      <c r="D389" s="11"/>
      <c r="E389" s="11"/>
      <c r="F389" s="13"/>
      <c r="G389" s="13"/>
    </row>
    <row r="390" spans="1:7" x14ac:dyDescent="0.25">
      <c r="A390" s="11"/>
      <c r="B390" s="11"/>
      <c r="C390" s="11"/>
      <c r="D390" s="11"/>
      <c r="E390" s="11"/>
      <c r="F390" s="13"/>
      <c r="G390" s="13"/>
    </row>
    <row r="391" spans="1:7" x14ac:dyDescent="0.25">
      <c r="A391" s="11"/>
      <c r="B391" s="11"/>
      <c r="C391" s="11"/>
      <c r="D391" s="11"/>
      <c r="E391" s="11"/>
      <c r="F391" s="13"/>
      <c r="G391" s="13"/>
    </row>
    <row r="392" spans="1:7" x14ac:dyDescent="0.25">
      <c r="A392" s="11"/>
      <c r="B392" s="11"/>
      <c r="C392" s="11"/>
      <c r="D392" s="11"/>
      <c r="E392" s="11"/>
      <c r="F392" s="13"/>
      <c r="G392" s="13"/>
    </row>
    <row r="393" spans="1:7" x14ac:dyDescent="0.25">
      <c r="A393" s="11"/>
      <c r="B393" s="11"/>
      <c r="C393" s="11"/>
      <c r="D393" s="11"/>
      <c r="E393" s="11"/>
      <c r="F393" s="13"/>
      <c r="G393" s="13"/>
    </row>
    <row r="394" spans="1:7" x14ac:dyDescent="0.25">
      <c r="A394" s="11"/>
      <c r="B394" s="11"/>
      <c r="C394" s="11"/>
      <c r="D394" s="11"/>
      <c r="E394" s="11"/>
      <c r="F394" s="13"/>
      <c r="G394" s="13"/>
    </row>
    <row r="395" spans="1:7" x14ac:dyDescent="0.25">
      <c r="A395" s="11"/>
      <c r="B395" s="11"/>
      <c r="C395" s="11"/>
      <c r="D395" s="11"/>
      <c r="E395" s="11"/>
      <c r="F395" s="13"/>
      <c r="G395" s="13"/>
    </row>
    <row r="396" spans="1:7" x14ac:dyDescent="0.25">
      <c r="A396" s="11"/>
      <c r="B396" s="11"/>
      <c r="C396" s="11"/>
      <c r="D396" s="11"/>
      <c r="E396" s="11"/>
      <c r="F396" s="13"/>
      <c r="G396" s="13"/>
    </row>
    <row r="397" spans="1:7" x14ac:dyDescent="0.25">
      <c r="A397" s="11"/>
      <c r="B397" s="11"/>
      <c r="C397" s="11"/>
      <c r="D397" s="11"/>
      <c r="E397" s="11"/>
      <c r="F397" s="13"/>
      <c r="G397" s="13"/>
    </row>
    <row r="398" spans="1:7" x14ac:dyDescent="0.25">
      <c r="A398" s="11"/>
      <c r="B398" s="11"/>
      <c r="C398" s="11"/>
      <c r="D398" s="11"/>
      <c r="E398" s="11"/>
      <c r="F398" s="13"/>
      <c r="G398" s="13"/>
    </row>
    <row r="399" spans="1:7" x14ac:dyDescent="0.25">
      <c r="A399" s="11"/>
      <c r="B399" s="11"/>
      <c r="C399" s="11"/>
      <c r="D399" s="11"/>
      <c r="E399" s="11"/>
      <c r="F399" s="13"/>
      <c r="G399" s="13"/>
    </row>
    <row r="400" spans="1:7" x14ac:dyDescent="0.25">
      <c r="A400" s="11"/>
      <c r="B400" s="11"/>
      <c r="C400" s="11"/>
      <c r="D400" s="11"/>
      <c r="E400" s="11"/>
      <c r="F400" s="13"/>
      <c r="G400" s="13"/>
    </row>
    <row r="401" spans="1:7" x14ac:dyDescent="0.25">
      <c r="A401" s="11"/>
      <c r="B401" s="11"/>
      <c r="C401" s="11"/>
      <c r="D401" s="11"/>
      <c r="E401" s="11"/>
      <c r="F401" s="13"/>
      <c r="G401" s="13"/>
    </row>
    <row r="402" spans="1:7" x14ac:dyDescent="0.25">
      <c r="A402" s="11"/>
      <c r="B402" s="11"/>
      <c r="C402" s="11"/>
      <c r="D402" s="11"/>
      <c r="E402" s="11"/>
      <c r="F402" s="13"/>
      <c r="G402" s="13"/>
    </row>
    <row r="403" spans="1:7" x14ac:dyDescent="0.25">
      <c r="A403" s="11"/>
      <c r="B403" s="11"/>
      <c r="C403" s="11"/>
      <c r="D403" s="11"/>
      <c r="E403" s="11"/>
      <c r="F403" s="13"/>
      <c r="G403" s="13"/>
    </row>
    <row r="404" spans="1:7" x14ac:dyDescent="0.25">
      <c r="A404" s="11"/>
      <c r="B404" s="11"/>
      <c r="C404" s="11"/>
      <c r="D404" s="11"/>
      <c r="E404" s="11"/>
      <c r="F404" s="13"/>
      <c r="G404" s="13"/>
    </row>
    <row r="405" spans="1:7" x14ac:dyDescent="0.25">
      <c r="A405" s="11"/>
      <c r="B405" s="11"/>
      <c r="C405" s="11"/>
      <c r="D405" s="11"/>
      <c r="E405" s="11"/>
      <c r="F405" s="13"/>
      <c r="G405" s="13"/>
    </row>
    <row r="406" spans="1:7" x14ac:dyDescent="0.25">
      <c r="A406" s="11"/>
      <c r="B406" s="11"/>
      <c r="C406" s="11"/>
      <c r="D406" s="11"/>
      <c r="E406" s="11"/>
      <c r="F406" s="13"/>
      <c r="G406" s="13"/>
    </row>
    <row r="407" spans="1:7" x14ac:dyDescent="0.25">
      <c r="A407" s="11"/>
      <c r="B407" s="11"/>
      <c r="C407" s="11"/>
      <c r="D407" s="11"/>
      <c r="E407" s="11"/>
      <c r="F407" s="13"/>
      <c r="G407" s="13"/>
    </row>
    <row r="408" spans="1:7" x14ac:dyDescent="0.25">
      <c r="A408" s="11"/>
      <c r="B408" s="11"/>
      <c r="C408" s="11"/>
      <c r="D408" s="11"/>
      <c r="E408" s="11"/>
      <c r="F408" s="13"/>
      <c r="G408" s="13"/>
    </row>
    <row r="409" spans="1:7" x14ac:dyDescent="0.25">
      <c r="A409" s="11"/>
      <c r="B409" s="11"/>
      <c r="C409" s="11"/>
      <c r="D409" s="11"/>
      <c r="E409" s="11"/>
      <c r="F409" s="13"/>
      <c r="G409" s="13"/>
    </row>
    <row r="410" spans="1:7" x14ac:dyDescent="0.25">
      <c r="A410" s="11"/>
      <c r="B410" s="11"/>
      <c r="C410" s="11"/>
      <c r="D410" s="11"/>
      <c r="E410" s="11"/>
      <c r="F410" s="13"/>
      <c r="G410" s="13"/>
    </row>
    <row r="411" spans="1:7" x14ac:dyDescent="0.25">
      <c r="A411" s="11"/>
      <c r="B411" s="11"/>
      <c r="C411" s="11"/>
      <c r="D411" s="11"/>
      <c r="E411" s="11"/>
      <c r="F411" s="13"/>
      <c r="G411" s="13"/>
    </row>
    <row r="412" spans="1:7" x14ac:dyDescent="0.25">
      <c r="A412" s="11"/>
      <c r="B412" s="11"/>
      <c r="C412" s="11"/>
      <c r="D412" s="11"/>
      <c r="E412" s="11"/>
      <c r="F412" s="13"/>
      <c r="G412" s="13"/>
    </row>
    <row r="413" spans="1:7" x14ac:dyDescent="0.25">
      <c r="A413" s="11"/>
      <c r="B413" s="11"/>
      <c r="C413" s="11"/>
      <c r="D413" s="11"/>
      <c r="E413" s="11"/>
      <c r="F413" s="13"/>
      <c r="G413" s="13"/>
    </row>
    <row r="414" spans="1:7" x14ac:dyDescent="0.25">
      <c r="A414" s="11"/>
      <c r="B414" s="11"/>
      <c r="C414" s="11"/>
      <c r="D414" s="11"/>
      <c r="E414" s="11"/>
      <c r="F414" s="13"/>
      <c r="G414" s="13"/>
    </row>
    <row r="415" spans="1:7" x14ac:dyDescent="0.25">
      <c r="A415" s="11"/>
      <c r="B415" s="11"/>
      <c r="C415" s="11"/>
      <c r="D415" s="11"/>
      <c r="E415" s="11"/>
      <c r="F415" s="13"/>
      <c r="G415" s="13"/>
    </row>
    <row r="416" spans="1:7" x14ac:dyDescent="0.25">
      <c r="A416" s="11"/>
      <c r="B416" s="11"/>
      <c r="C416" s="11"/>
      <c r="D416" s="11"/>
      <c r="E416" s="11"/>
      <c r="F416" s="13"/>
      <c r="G416" s="13"/>
    </row>
    <row r="417" spans="1:7" x14ac:dyDescent="0.25">
      <c r="A417" s="11"/>
      <c r="B417" s="11"/>
      <c r="C417" s="11"/>
      <c r="D417" s="11"/>
      <c r="E417" s="11"/>
      <c r="F417" s="13"/>
      <c r="G417" s="13"/>
    </row>
    <row r="418" spans="1:7" x14ac:dyDescent="0.25">
      <c r="A418" s="11"/>
      <c r="B418" s="11"/>
      <c r="C418" s="11"/>
      <c r="D418" s="11"/>
      <c r="E418" s="11"/>
      <c r="F418" s="13"/>
      <c r="G418" s="13"/>
    </row>
    <row r="419" spans="1:7" x14ac:dyDescent="0.25">
      <c r="A419" s="11"/>
      <c r="B419" s="11"/>
      <c r="C419" s="11"/>
      <c r="D419" s="11"/>
      <c r="E419" s="11"/>
      <c r="F419" s="13"/>
      <c r="G419" s="13"/>
    </row>
    <row r="420" spans="1:7" x14ac:dyDescent="0.25">
      <c r="A420" s="11"/>
      <c r="B420" s="11"/>
      <c r="C420" s="11"/>
      <c r="D420" s="11"/>
      <c r="E420" s="11"/>
      <c r="F420" s="13"/>
      <c r="G420" s="13"/>
    </row>
    <row r="421" spans="1:7" x14ac:dyDescent="0.25">
      <c r="A421" s="11"/>
      <c r="B421" s="11"/>
      <c r="C421" s="11"/>
      <c r="D421" s="11"/>
      <c r="E421" s="11"/>
      <c r="F421" s="13"/>
      <c r="G421" s="13"/>
    </row>
    <row r="422" spans="1:7" x14ac:dyDescent="0.25">
      <c r="A422" s="11"/>
      <c r="B422" s="11"/>
      <c r="C422" s="11"/>
      <c r="D422" s="11"/>
      <c r="E422" s="11"/>
      <c r="F422" s="13"/>
      <c r="G422" s="13"/>
    </row>
    <row r="423" spans="1:7" x14ac:dyDescent="0.25">
      <c r="A423" s="11"/>
      <c r="B423" s="11"/>
      <c r="C423" s="11"/>
      <c r="D423" s="11"/>
      <c r="E423" s="11"/>
      <c r="F423" s="13"/>
      <c r="G423" s="13"/>
    </row>
    <row r="424" spans="1:7" x14ac:dyDescent="0.25">
      <c r="A424" s="11"/>
      <c r="B424" s="11"/>
      <c r="C424" s="11"/>
      <c r="D424" s="11"/>
      <c r="E424" s="11"/>
      <c r="F424" s="13"/>
      <c r="G424" s="13"/>
    </row>
    <row r="425" spans="1:7" x14ac:dyDescent="0.25">
      <c r="A425" s="11"/>
      <c r="B425" s="11"/>
      <c r="C425" s="11"/>
      <c r="D425" s="11"/>
      <c r="E425" s="11"/>
      <c r="F425" s="13"/>
      <c r="G425" s="13"/>
    </row>
    <row r="426" spans="1:7" x14ac:dyDescent="0.25">
      <c r="A426" s="11"/>
      <c r="B426" s="11"/>
      <c r="C426" s="11"/>
      <c r="D426" s="11"/>
      <c r="E426" s="11"/>
      <c r="F426" s="13"/>
      <c r="G426" s="13"/>
    </row>
    <row r="427" spans="1:7" x14ac:dyDescent="0.25">
      <c r="A427" s="11"/>
      <c r="B427" s="11"/>
      <c r="C427" s="11"/>
      <c r="D427" s="11"/>
      <c r="E427" s="11"/>
      <c r="F427" s="13"/>
      <c r="G427" s="13"/>
    </row>
  </sheetData>
  <sheetProtection password="8657" sheet="1" objects="1" scenarios="1" formatCells="0" formatColumns="0" formatRows="0" insertColumns="0" insertRows="0"/>
  <hyperlinks>
    <hyperlink ref="B26" location="'Teil 3 Gebäudenutzung'!E41" display="Zurück zu Teil 3 Gebäudenutzung "/>
    <hyperlink ref="B57" location="'Teil 3 Gebäudenutzung'!E73" display="Zurück zu Teil 3 Gebäudenutzer"/>
    <hyperlink ref="B79" location="'Teil 3 Gebäudenutzung'!E104" display="Zurück zu Teil 3 Gebäudenutzer"/>
    <hyperlink ref="B95" location="'Teil 3 Gebäudenutzung'!E132" display="Zurück zu Teil 3 Gebäudenutzer"/>
    <hyperlink ref="B115" location="'Teil 3 Gebäudenutzung'!E153" display="Zurück zu Teil 3 Gebäudenutzer"/>
    <hyperlink ref="B139" location="'Teil 3 Gebäudenutzung'!E189" display="Zurück zu Teil 3 Gebäudenutzer"/>
    <hyperlink ref="B160" location="'Teil 3 Gebäudenutzung'!E264" display="Zurück zu Teil 3 Gebäudenutzer"/>
    <hyperlink ref="C162" location="'Teil 3 Anhang Büro'!A4" display="Zurück zum Seitenanfang"/>
  </hyperlink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571500</xdr:colOff>
                    <xdr:row>7</xdr:row>
                    <xdr:rowOff>57150</xdr:rowOff>
                  </from>
                  <to>
                    <xdr:col>2</xdr:col>
                    <xdr:colOff>876300</xdr:colOff>
                    <xdr:row>7</xdr:row>
                    <xdr:rowOff>276225</xdr:rowOff>
                  </to>
                </anchor>
              </controlPr>
            </control>
          </mc:Choice>
        </mc:AlternateContent>
        <mc:AlternateContent xmlns:mc="http://schemas.openxmlformats.org/markup-compatibility/2006">
          <mc:Choice Requires="x14">
            <control shapeId="2057" r:id="rId5" name="Check Box 9">
              <controlPr defaultSize="0" autoFill="0" autoLine="0" autoPict="0">
                <anchor moveWithCells="1">
                  <from>
                    <xdr:col>2</xdr:col>
                    <xdr:colOff>571500</xdr:colOff>
                    <xdr:row>8</xdr:row>
                    <xdr:rowOff>57150</xdr:rowOff>
                  </from>
                  <to>
                    <xdr:col>2</xdr:col>
                    <xdr:colOff>876300</xdr:colOff>
                    <xdr:row>8</xdr:row>
                    <xdr:rowOff>276225</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2</xdr:col>
                    <xdr:colOff>571500</xdr:colOff>
                    <xdr:row>9</xdr:row>
                    <xdr:rowOff>57150</xdr:rowOff>
                  </from>
                  <to>
                    <xdr:col>2</xdr:col>
                    <xdr:colOff>876300</xdr:colOff>
                    <xdr:row>9</xdr:row>
                    <xdr:rowOff>276225</xdr:rowOff>
                  </to>
                </anchor>
              </controlPr>
            </control>
          </mc:Choice>
        </mc:AlternateContent>
        <mc:AlternateContent xmlns:mc="http://schemas.openxmlformats.org/markup-compatibility/2006">
          <mc:Choice Requires="x14">
            <control shapeId="2059" r:id="rId7" name="Check Box 11">
              <controlPr defaultSize="0" autoFill="0" autoLine="0" autoPict="0">
                <anchor moveWithCells="1">
                  <from>
                    <xdr:col>2</xdr:col>
                    <xdr:colOff>571500</xdr:colOff>
                    <xdr:row>10</xdr:row>
                    <xdr:rowOff>57150</xdr:rowOff>
                  </from>
                  <to>
                    <xdr:col>2</xdr:col>
                    <xdr:colOff>876300</xdr:colOff>
                    <xdr:row>10</xdr:row>
                    <xdr:rowOff>276225</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2</xdr:col>
                    <xdr:colOff>571500</xdr:colOff>
                    <xdr:row>11</xdr:row>
                    <xdr:rowOff>57150</xdr:rowOff>
                  </from>
                  <to>
                    <xdr:col>2</xdr:col>
                    <xdr:colOff>876300</xdr:colOff>
                    <xdr:row>11</xdr:row>
                    <xdr:rowOff>276225</xdr:rowOff>
                  </to>
                </anchor>
              </controlPr>
            </control>
          </mc:Choice>
        </mc:AlternateContent>
        <mc:AlternateContent xmlns:mc="http://schemas.openxmlformats.org/markup-compatibility/2006">
          <mc:Choice Requires="x14">
            <control shapeId="2061" r:id="rId9" name="Check Box 13">
              <controlPr defaultSize="0" autoFill="0" autoLine="0" autoPict="0">
                <anchor moveWithCells="1">
                  <from>
                    <xdr:col>2</xdr:col>
                    <xdr:colOff>571500</xdr:colOff>
                    <xdr:row>12</xdr:row>
                    <xdr:rowOff>57150</xdr:rowOff>
                  </from>
                  <to>
                    <xdr:col>2</xdr:col>
                    <xdr:colOff>876300</xdr:colOff>
                    <xdr:row>12</xdr:row>
                    <xdr:rowOff>276225</xdr:rowOff>
                  </to>
                </anchor>
              </controlPr>
            </control>
          </mc:Choice>
        </mc:AlternateContent>
        <mc:AlternateContent xmlns:mc="http://schemas.openxmlformats.org/markup-compatibility/2006">
          <mc:Choice Requires="x14">
            <control shapeId="2062" r:id="rId10" name="Check Box 14">
              <controlPr defaultSize="0" autoFill="0" autoLine="0" autoPict="0">
                <anchor moveWithCells="1">
                  <from>
                    <xdr:col>2</xdr:col>
                    <xdr:colOff>571500</xdr:colOff>
                    <xdr:row>13</xdr:row>
                    <xdr:rowOff>57150</xdr:rowOff>
                  </from>
                  <to>
                    <xdr:col>2</xdr:col>
                    <xdr:colOff>876300</xdr:colOff>
                    <xdr:row>13</xdr:row>
                    <xdr:rowOff>276225</xdr:rowOff>
                  </to>
                </anchor>
              </controlPr>
            </control>
          </mc:Choice>
        </mc:AlternateContent>
        <mc:AlternateContent xmlns:mc="http://schemas.openxmlformats.org/markup-compatibility/2006">
          <mc:Choice Requires="x14">
            <control shapeId="2063" r:id="rId11" name="Check Box 15">
              <controlPr defaultSize="0" autoFill="0" autoLine="0" autoPict="0">
                <anchor moveWithCells="1">
                  <from>
                    <xdr:col>2</xdr:col>
                    <xdr:colOff>571500</xdr:colOff>
                    <xdr:row>14</xdr:row>
                    <xdr:rowOff>57150</xdr:rowOff>
                  </from>
                  <to>
                    <xdr:col>2</xdr:col>
                    <xdr:colOff>876300</xdr:colOff>
                    <xdr:row>14</xdr:row>
                    <xdr:rowOff>276225</xdr:rowOff>
                  </to>
                </anchor>
              </controlPr>
            </control>
          </mc:Choice>
        </mc:AlternateContent>
        <mc:AlternateContent xmlns:mc="http://schemas.openxmlformats.org/markup-compatibility/2006">
          <mc:Choice Requires="x14">
            <control shapeId="2064" r:id="rId12" name="Check Box 16">
              <controlPr defaultSize="0" autoFill="0" autoLine="0" autoPict="0">
                <anchor moveWithCells="1">
                  <from>
                    <xdr:col>2</xdr:col>
                    <xdr:colOff>571500</xdr:colOff>
                    <xdr:row>15</xdr:row>
                    <xdr:rowOff>57150</xdr:rowOff>
                  </from>
                  <to>
                    <xdr:col>2</xdr:col>
                    <xdr:colOff>876300</xdr:colOff>
                    <xdr:row>15</xdr:row>
                    <xdr:rowOff>276225</xdr:rowOff>
                  </to>
                </anchor>
              </controlPr>
            </control>
          </mc:Choice>
        </mc:AlternateContent>
        <mc:AlternateContent xmlns:mc="http://schemas.openxmlformats.org/markup-compatibility/2006">
          <mc:Choice Requires="x14">
            <control shapeId="2065" r:id="rId13" name="Check Box 17">
              <controlPr defaultSize="0" autoFill="0" autoLine="0" autoPict="0">
                <anchor moveWithCells="1">
                  <from>
                    <xdr:col>2</xdr:col>
                    <xdr:colOff>571500</xdr:colOff>
                    <xdr:row>16</xdr:row>
                    <xdr:rowOff>57150</xdr:rowOff>
                  </from>
                  <to>
                    <xdr:col>2</xdr:col>
                    <xdr:colOff>876300</xdr:colOff>
                    <xdr:row>16</xdr:row>
                    <xdr:rowOff>276225</xdr:rowOff>
                  </to>
                </anchor>
              </controlPr>
            </control>
          </mc:Choice>
        </mc:AlternateContent>
        <mc:AlternateContent xmlns:mc="http://schemas.openxmlformats.org/markup-compatibility/2006">
          <mc:Choice Requires="x14">
            <control shapeId="2066" r:id="rId14" name="Check Box 18">
              <controlPr defaultSize="0" autoFill="0" autoLine="0" autoPict="0">
                <anchor moveWithCells="1">
                  <from>
                    <xdr:col>2</xdr:col>
                    <xdr:colOff>571500</xdr:colOff>
                    <xdr:row>17</xdr:row>
                    <xdr:rowOff>57150</xdr:rowOff>
                  </from>
                  <to>
                    <xdr:col>2</xdr:col>
                    <xdr:colOff>876300</xdr:colOff>
                    <xdr:row>17</xdr:row>
                    <xdr:rowOff>276225</xdr:rowOff>
                  </to>
                </anchor>
              </controlPr>
            </control>
          </mc:Choice>
        </mc:AlternateContent>
        <mc:AlternateContent xmlns:mc="http://schemas.openxmlformats.org/markup-compatibility/2006">
          <mc:Choice Requires="x14">
            <control shapeId="2067" r:id="rId15" name="Check Box 19">
              <controlPr defaultSize="0" autoFill="0" autoLine="0" autoPict="0">
                <anchor moveWithCells="1">
                  <from>
                    <xdr:col>2</xdr:col>
                    <xdr:colOff>571500</xdr:colOff>
                    <xdr:row>18</xdr:row>
                    <xdr:rowOff>57150</xdr:rowOff>
                  </from>
                  <to>
                    <xdr:col>2</xdr:col>
                    <xdr:colOff>876300</xdr:colOff>
                    <xdr:row>18</xdr:row>
                    <xdr:rowOff>276225</xdr:rowOff>
                  </to>
                </anchor>
              </controlPr>
            </control>
          </mc:Choice>
        </mc:AlternateContent>
        <mc:AlternateContent xmlns:mc="http://schemas.openxmlformats.org/markup-compatibility/2006">
          <mc:Choice Requires="x14">
            <control shapeId="2068" r:id="rId16" name="Check Box 20">
              <controlPr defaultSize="0" autoFill="0" autoLine="0" autoPict="0">
                <anchor moveWithCells="1">
                  <from>
                    <xdr:col>2</xdr:col>
                    <xdr:colOff>571500</xdr:colOff>
                    <xdr:row>19</xdr:row>
                    <xdr:rowOff>57150</xdr:rowOff>
                  </from>
                  <to>
                    <xdr:col>2</xdr:col>
                    <xdr:colOff>876300</xdr:colOff>
                    <xdr:row>19</xdr:row>
                    <xdr:rowOff>276225</xdr:rowOff>
                  </to>
                </anchor>
              </controlPr>
            </control>
          </mc:Choice>
        </mc:AlternateContent>
        <mc:AlternateContent xmlns:mc="http://schemas.openxmlformats.org/markup-compatibility/2006">
          <mc:Choice Requires="x14">
            <control shapeId="2069" r:id="rId17" name="Check Box 21">
              <controlPr defaultSize="0" autoFill="0" autoLine="0" autoPict="0">
                <anchor moveWithCells="1">
                  <from>
                    <xdr:col>2</xdr:col>
                    <xdr:colOff>571500</xdr:colOff>
                    <xdr:row>20</xdr:row>
                    <xdr:rowOff>57150</xdr:rowOff>
                  </from>
                  <to>
                    <xdr:col>2</xdr:col>
                    <xdr:colOff>876300</xdr:colOff>
                    <xdr:row>20</xdr:row>
                    <xdr:rowOff>276225</xdr:rowOff>
                  </to>
                </anchor>
              </controlPr>
            </control>
          </mc:Choice>
        </mc:AlternateContent>
        <mc:AlternateContent xmlns:mc="http://schemas.openxmlformats.org/markup-compatibility/2006">
          <mc:Choice Requires="x14">
            <control shapeId="2070" r:id="rId18" name="Check Box 22">
              <controlPr defaultSize="0" autoFill="0" autoLine="0" autoPict="0">
                <anchor moveWithCells="1">
                  <from>
                    <xdr:col>2</xdr:col>
                    <xdr:colOff>571500</xdr:colOff>
                    <xdr:row>21</xdr:row>
                    <xdr:rowOff>57150</xdr:rowOff>
                  </from>
                  <to>
                    <xdr:col>2</xdr:col>
                    <xdr:colOff>876300</xdr:colOff>
                    <xdr:row>21</xdr:row>
                    <xdr:rowOff>276225</xdr:rowOff>
                  </to>
                </anchor>
              </controlPr>
            </control>
          </mc:Choice>
        </mc:AlternateContent>
        <mc:AlternateContent xmlns:mc="http://schemas.openxmlformats.org/markup-compatibility/2006">
          <mc:Choice Requires="x14">
            <control shapeId="2071" r:id="rId19" name="Check Box 23">
              <controlPr defaultSize="0" autoFill="0" autoLine="0" autoPict="0">
                <anchor moveWithCells="1">
                  <from>
                    <xdr:col>2</xdr:col>
                    <xdr:colOff>571500</xdr:colOff>
                    <xdr:row>22</xdr:row>
                    <xdr:rowOff>57150</xdr:rowOff>
                  </from>
                  <to>
                    <xdr:col>2</xdr:col>
                    <xdr:colOff>876300</xdr:colOff>
                    <xdr:row>22</xdr:row>
                    <xdr:rowOff>276225</xdr:rowOff>
                  </to>
                </anchor>
              </controlPr>
            </control>
          </mc:Choice>
        </mc:AlternateContent>
        <mc:AlternateContent xmlns:mc="http://schemas.openxmlformats.org/markup-compatibility/2006">
          <mc:Choice Requires="x14">
            <control shapeId="2072" r:id="rId20" name="Check Box 24">
              <controlPr defaultSize="0" autoFill="0" autoLine="0" autoPict="0">
                <anchor moveWithCells="1">
                  <from>
                    <xdr:col>2</xdr:col>
                    <xdr:colOff>571500</xdr:colOff>
                    <xdr:row>32</xdr:row>
                    <xdr:rowOff>57150</xdr:rowOff>
                  </from>
                  <to>
                    <xdr:col>2</xdr:col>
                    <xdr:colOff>885825</xdr:colOff>
                    <xdr:row>32</xdr:row>
                    <xdr:rowOff>276225</xdr:rowOff>
                  </to>
                </anchor>
              </controlPr>
            </control>
          </mc:Choice>
        </mc:AlternateContent>
        <mc:AlternateContent xmlns:mc="http://schemas.openxmlformats.org/markup-compatibility/2006">
          <mc:Choice Requires="x14">
            <control shapeId="2073" r:id="rId21" name="Check Box 25">
              <controlPr defaultSize="0" autoFill="0" autoLine="0" autoPict="0">
                <anchor moveWithCells="1">
                  <from>
                    <xdr:col>2</xdr:col>
                    <xdr:colOff>571500</xdr:colOff>
                    <xdr:row>33</xdr:row>
                    <xdr:rowOff>57150</xdr:rowOff>
                  </from>
                  <to>
                    <xdr:col>2</xdr:col>
                    <xdr:colOff>885825</xdr:colOff>
                    <xdr:row>33</xdr:row>
                    <xdr:rowOff>276225</xdr:rowOff>
                  </to>
                </anchor>
              </controlPr>
            </control>
          </mc:Choice>
        </mc:AlternateContent>
        <mc:AlternateContent xmlns:mc="http://schemas.openxmlformats.org/markup-compatibility/2006">
          <mc:Choice Requires="x14">
            <control shapeId="2074" r:id="rId22" name="Check Box 26">
              <controlPr defaultSize="0" autoFill="0" autoLine="0" autoPict="0">
                <anchor moveWithCells="1">
                  <from>
                    <xdr:col>2</xdr:col>
                    <xdr:colOff>571500</xdr:colOff>
                    <xdr:row>34</xdr:row>
                    <xdr:rowOff>57150</xdr:rowOff>
                  </from>
                  <to>
                    <xdr:col>2</xdr:col>
                    <xdr:colOff>885825</xdr:colOff>
                    <xdr:row>34</xdr:row>
                    <xdr:rowOff>276225</xdr:rowOff>
                  </to>
                </anchor>
              </controlPr>
            </control>
          </mc:Choice>
        </mc:AlternateContent>
        <mc:AlternateContent xmlns:mc="http://schemas.openxmlformats.org/markup-compatibility/2006">
          <mc:Choice Requires="x14">
            <control shapeId="2075" r:id="rId23" name="Check Box 27">
              <controlPr defaultSize="0" autoFill="0" autoLine="0" autoPict="0">
                <anchor moveWithCells="1">
                  <from>
                    <xdr:col>2</xdr:col>
                    <xdr:colOff>571500</xdr:colOff>
                    <xdr:row>35</xdr:row>
                    <xdr:rowOff>57150</xdr:rowOff>
                  </from>
                  <to>
                    <xdr:col>2</xdr:col>
                    <xdr:colOff>885825</xdr:colOff>
                    <xdr:row>35</xdr:row>
                    <xdr:rowOff>276225</xdr:rowOff>
                  </to>
                </anchor>
              </controlPr>
            </control>
          </mc:Choice>
        </mc:AlternateContent>
        <mc:AlternateContent xmlns:mc="http://schemas.openxmlformats.org/markup-compatibility/2006">
          <mc:Choice Requires="x14">
            <control shapeId="2076" r:id="rId24" name="Check Box 28">
              <controlPr defaultSize="0" autoFill="0" autoLine="0" autoPict="0">
                <anchor moveWithCells="1">
                  <from>
                    <xdr:col>2</xdr:col>
                    <xdr:colOff>571500</xdr:colOff>
                    <xdr:row>36</xdr:row>
                    <xdr:rowOff>57150</xdr:rowOff>
                  </from>
                  <to>
                    <xdr:col>2</xdr:col>
                    <xdr:colOff>885825</xdr:colOff>
                    <xdr:row>36</xdr:row>
                    <xdr:rowOff>276225</xdr:rowOff>
                  </to>
                </anchor>
              </controlPr>
            </control>
          </mc:Choice>
        </mc:AlternateContent>
        <mc:AlternateContent xmlns:mc="http://schemas.openxmlformats.org/markup-compatibility/2006">
          <mc:Choice Requires="x14">
            <control shapeId="2077" r:id="rId25" name="Check Box 29">
              <controlPr defaultSize="0" autoFill="0" autoLine="0" autoPict="0">
                <anchor moveWithCells="1">
                  <from>
                    <xdr:col>2</xdr:col>
                    <xdr:colOff>571500</xdr:colOff>
                    <xdr:row>37</xdr:row>
                    <xdr:rowOff>57150</xdr:rowOff>
                  </from>
                  <to>
                    <xdr:col>2</xdr:col>
                    <xdr:colOff>885825</xdr:colOff>
                    <xdr:row>37</xdr:row>
                    <xdr:rowOff>276225</xdr:rowOff>
                  </to>
                </anchor>
              </controlPr>
            </control>
          </mc:Choice>
        </mc:AlternateContent>
        <mc:AlternateContent xmlns:mc="http://schemas.openxmlformats.org/markup-compatibility/2006">
          <mc:Choice Requires="x14">
            <control shapeId="2078" r:id="rId26" name="Check Box 30">
              <controlPr defaultSize="0" autoFill="0" autoLine="0" autoPict="0">
                <anchor moveWithCells="1">
                  <from>
                    <xdr:col>2</xdr:col>
                    <xdr:colOff>571500</xdr:colOff>
                    <xdr:row>38</xdr:row>
                    <xdr:rowOff>57150</xdr:rowOff>
                  </from>
                  <to>
                    <xdr:col>2</xdr:col>
                    <xdr:colOff>885825</xdr:colOff>
                    <xdr:row>38</xdr:row>
                    <xdr:rowOff>276225</xdr:rowOff>
                  </to>
                </anchor>
              </controlPr>
            </control>
          </mc:Choice>
        </mc:AlternateContent>
        <mc:AlternateContent xmlns:mc="http://schemas.openxmlformats.org/markup-compatibility/2006">
          <mc:Choice Requires="x14">
            <control shapeId="2079" r:id="rId27" name="Check Box 31">
              <controlPr defaultSize="0" autoFill="0" autoLine="0" autoPict="0">
                <anchor moveWithCells="1">
                  <from>
                    <xdr:col>2</xdr:col>
                    <xdr:colOff>571500</xdr:colOff>
                    <xdr:row>39</xdr:row>
                    <xdr:rowOff>57150</xdr:rowOff>
                  </from>
                  <to>
                    <xdr:col>2</xdr:col>
                    <xdr:colOff>885825</xdr:colOff>
                    <xdr:row>39</xdr:row>
                    <xdr:rowOff>276225</xdr:rowOff>
                  </to>
                </anchor>
              </controlPr>
            </control>
          </mc:Choice>
        </mc:AlternateContent>
        <mc:AlternateContent xmlns:mc="http://schemas.openxmlformats.org/markup-compatibility/2006">
          <mc:Choice Requires="x14">
            <control shapeId="2080" r:id="rId28" name="Check Box 32">
              <controlPr defaultSize="0" autoFill="0" autoLine="0" autoPict="0">
                <anchor moveWithCells="1">
                  <from>
                    <xdr:col>2</xdr:col>
                    <xdr:colOff>571500</xdr:colOff>
                    <xdr:row>40</xdr:row>
                    <xdr:rowOff>57150</xdr:rowOff>
                  </from>
                  <to>
                    <xdr:col>2</xdr:col>
                    <xdr:colOff>885825</xdr:colOff>
                    <xdr:row>40</xdr:row>
                    <xdr:rowOff>276225</xdr:rowOff>
                  </to>
                </anchor>
              </controlPr>
            </control>
          </mc:Choice>
        </mc:AlternateContent>
        <mc:AlternateContent xmlns:mc="http://schemas.openxmlformats.org/markup-compatibility/2006">
          <mc:Choice Requires="x14">
            <control shapeId="2081" r:id="rId29" name="Check Box 33">
              <controlPr defaultSize="0" autoFill="0" autoLine="0" autoPict="0">
                <anchor moveWithCells="1">
                  <from>
                    <xdr:col>2</xdr:col>
                    <xdr:colOff>571500</xdr:colOff>
                    <xdr:row>41</xdr:row>
                    <xdr:rowOff>57150</xdr:rowOff>
                  </from>
                  <to>
                    <xdr:col>2</xdr:col>
                    <xdr:colOff>885825</xdr:colOff>
                    <xdr:row>41</xdr:row>
                    <xdr:rowOff>276225</xdr:rowOff>
                  </to>
                </anchor>
              </controlPr>
            </control>
          </mc:Choice>
        </mc:AlternateContent>
        <mc:AlternateContent xmlns:mc="http://schemas.openxmlformats.org/markup-compatibility/2006">
          <mc:Choice Requires="x14">
            <control shapeId="2082" r:id="rId30" name="Check Box 34">
              <controlPr defaultSize="0" autoFill="0" autoLine="0" autoPict="0">
                <anchor moveWithCells="1">
                  <from>
                    <xdr:col>2</xdr:col>
                    <xdr:colOff>571500</xdr:colOff>
                    <xdr:row>42</xdr:row>
                    <xdr:rowOff>57150</xdr:rowOff>
                  </from>
                  <to>
                    <xdr:col>2</xdr:col>
                    <xdr:colOff>885825</xdr:colOff>
                    <xdr:row>42</xdr:row>
                    <xdr:rowOff>276225</xdr:rowOff>
                  </to>
                </anchor>
              </controlPr>
            </control>
          </mc:Choice>
        </mc:AlternateContent>
        <mc:AlternateContent xmlns:mc="http://schemas.openxmlformats.org/markup-compatibility/2006">
          <mc:Choice Requires="x14">
            <control shapeId="2083" r:id="rId31" name="Check Box 35">
              <controlPr defaultSize="0" autoFill="0" autoLine="0" autoPict="0">
                <anchor moveWithCells="1">
                  <from>
                    <xdr:col>2</xdr:col>
                    <xdr:colOff>571500</xdr:colOff>
                    <xdr:row>43</xdr:row>
                    <xdr:rowOff>57150</xdr:rowOff>
                  </from>
                  <to>
                    <xdr:col>2</xdr:col>
                    <xdr:colOff>885825</xdr:colOff>
                    <xdr:row>43</xdr:row>
                    <xdr:rowOff>276225</xdr:rowOff>
                  </to>
                </anchor>
              </controlPr>
            </control>
          </mc:Choice>
        </mc:AlternateContent>
        <mc:AlternateContent xmlns:mc="http://schemas.openxmlformats.org/markup-compatibility/2006">
          <mc:Choice Requires="x14">
            <control shapeId="2084" r:id="rId32" name="Check Box 36">
              <controlPr defaultSize="0" autoFill="0" autoLine="0" autoPict="0">
                <anchor moveWithCells="1">
                  <from>
                    <xdr:col>2</xdr:col>
                    <xdr:colOff>571500</xdr:colOff>
                    <xdr:row>44</xdr:row>
                    <xdr:rowOff>57150</xdr:rowOff>
                  </from>
                  <to>
                    <xdr:col>2</xdr:col>
                    <xdr:colOff>885825</xdr:colOff>
                    <xdr:row>44</xdr:row>
                    <xdr:rowOff>276225</xdr:rowOff>
                  </to>
                </anchor>
              </controlPr>
            </control>
          </mc:Choice>
        </mc:AlternateContent>
        <mc:AlternateContent xmlns:mc="http://schemas.openxmlformats.org/markup-compatibility/2006">
          <mc:Choice Requires="x14">
            <control shapeId="2085" r:id="rId33" name="Check Box 37">
              <controlPr defaultSize="0" autoFill="0" autoLine="0" autoPict="0">
                <anchor moveWithCells="1">
                  <from>
                    <xdr:col>2</xdr:col>
                    <xdr:colOff>571500</xdr:colOff>
                    <xdr:row>45</xdr:row>
                    <xdr:rowOff>57150</xdr:rowOff>
                  </from>
                  <to>
                    <xdr:col>2</xdr:col>
                    <xdr:colOff>885825</xdr:colOff>
                    <xdr:row>45</xdr:row>
                    <xdr:rowOff>276225</xdr:rowOff>
                  </to>
                </anchor>
              </controlPr>
            </control>
          </mc:Choice>
        </mc:AlternateContent>
        <mc:AlternateContent xmlns:mc="http://schemas.openxmlformats.org/markup-compatibility/2006">
          <mc:Choice Requires="x14">
            <control shapeId="2086" r:id="rId34" name="Check Box 38">
              <controlPr defaultSize="0" autoFill="0" autoLine="0" autoPict="0">
                <anchor moveWithCells="1">
                  <from>
                    <xdr:col>2</xdr:col>
                    <xdr:colOff>571500</xdr:colOff>
                    <xdr:row>46</xdr:row>
                    <xdr:rowOff>57150</xdr:rowOff>
                  </from>
                  <to>
                    <xdr:col>2</xdr:col>
                    <xdr:colOff>885825</xdr:colOff>
                    <xdr:row>46</xdr:row>
                    <xdr:rowOff>276225</xdr:rowOff>
                  </to>
                </anchor>
              </controlPr>
            </control>
          </mc:Choice>
        </mc:AlternateContent>
        <mc:AlternateContent xmlns:mc="http://schemas.openxmlformats.org/markup-compatibility/2006">
          <mc:Choice Requires="x14">
            <control shapeId="2087" r:id="rId35" name="Check Box 39">
              <controlPr defaultSize="0" autoFill="0" autoLine="0" autoPict="0">
                <anchor moveWithCells="1">
                  <from>
                    <xdr:col>2</xdr:col>
                    <xdr:colOff>571500</xdr:colOff>
                    <xdr:row>47</xdr:row>
                    <xdr:rowOff>57150</xdr:rowOff>
                  </from>
                  <to>
                    <xdr:col>2</xdr:col>
                    <xdr:colOff>885825</xdr:colOff>
                    <xdr:row>47</xdr:row>
                    <xdr:rowOff>276225</xdr:rowOff>
                  </to>
                </anchor>
              </controlPr>
            </control>
          </mc:Choice>
        </mc:AlternateContent>
        <mc:AlternateContent xmlns:mc="http://schemas.openxmlformats.org/markup-compatibility/2006">
          <mc:Choice Requires="x14">
            <control shapeId="2088" r:id="rId36" name="Check Box 40">
              <controlPr defaultSize="0" autoFill="0" autoLine="0" autoPict="0">
                <anchor moveWithCells="1">
                  <from>
                    <xdr:col>2</xdr:col>
                    <xdr:colOff>571500</xdr:colOff>
                    <xdr:row>48</xdr:row>
                    <xdr:rowOff>57150</xdr:rowOff>
                  </from>
                  <to>
                    <xdr:col>2</xdr:col>
                    <xdr:colOff>885825</xdr:colOff>
                    <xdr:row>48</xdr:row>
                    <xdr:rowOff>276225</xdr:rowOff>
                  </to>
                </anchor>
              </controlPr>
            </control>
          </mc:Choice>
        </mc:AlternateContent>
        <mc:AlternateContent xmlns:mc="http://schemas.openxmlformats.org/markup-compatibility/2006">
          <mc:Choice Requires="x14">
            <control shapeId="2089" r:id="rId37" name="Check Box 41">
              <controlPr defaultSize="0" autoFill="0" autoLine="0" autoPict="0">
                <anchor moveWithCells="1">
                  <from>
                    <xdr:col>2</xdr:col>
                    <xdr:colOff>571500</xdr:colOff>
                    <xdr:row>49</xdr:row>
                    <xdr:rowOff>57150</xdr:rowOff>
                  </from>
                  <to>
                    <xdr:col>2</xdr:col>
                    <xdr:colOff>885825</xdr:colOff>
                    <xdr:row>49</xdr:row>
                    <xdr:rowOff>276225</xdr:rowOff>
                  </to>
                </anchor>
              </controlPr>
            </control>
          </mc:Choice>
        </mc:AlternateContent>
        <mc:AlternateContent xmlns:mc="http://schemas.openxmlformats.org/markup-compatibility/2006">
          <mc:Choice Requires="x14">
            <control shapeId="2090" r:id="rId38" name="Check Box 42">
              <controlPr defaultSize="0" autoFill="0" autoLine="0" autoPict="0">
                <anchor moveWithCells="1">
                  <from>
                    <xdr:col>2</xdr:col>
                    <xdr:colOff>571500</xdr:colOff>
                    <xdr:row>50</xdr:row>
                    <xdr:rowOff>57150</xdr:rowOff>
                  </from>
                  <to>
                    <xdr:col>2</xdr:col>
                    <xdr:colOff>885825</xdr:colOff>
                    <xdr:row>50</xdr:row>
                    <xdr:rowOff>276225</xdr:rowOff>
                  </to>
                </anchor>
              </controlPr>
            </control>
          </mc:Choice>
        </mc:AlternateContent>
        <mc:AlternateContent xmlns:mc="http://schemas.openxmlformats.org/markup-compatibility/2006">
          <mc:Choice Requires="x14">
            <control shapeId="2091" r:id="rId39" name="Check Box 43">
              <controlPr defaultSize="0" autoFill="0" autoLine="0" autoPict="0">
                <anchor moveWithCells="1">
                  <from>
                    <xdr:col>2</xdr:col>
                    <xdr:colOff>571500</xdr:colOff>
                    <xdr:row>51</xdr:row>
                    <xdr:rowOff>57150</xdr:rowOff>
                  </from>
                  <to>
                    <xdr:col>2</xdr:col>
                    <xdr:colOff>885825</xdr:colOff>
                    <xdr:row>51</xdr:row>
                    <xdr:rowOff>276225</xdr:rowOff>
                  </to>
                </anchor>
              </controlPr>
            </control>
          </mc:Choice>
        </mc:AlternateContent>
        <mc:AlternateContent xmlns:mc="http://schemas.openxmlformats.org/markup-compatibility/2006">
          <mc:Choice Requires="x14">
            <control shapeId="2092" r:id="rId40" name="Check Box 44">
              <controlPr defaultSize="0" autoFill="0" autoLine="0" autoPict="0">
                <anchor moveWithCells="1">
                  <from>
                    <xdr:col>2</xdr:col>
                    <xdr:colOff>571500</xdr:colOff>
                    <xdr:row>52</xdr:row>
                    <xdr:rowOff>57150</xdr:rowOff>
                  </from>
                  <to>
                    <xdr:col>2</xdr:col>
                    <xdr:colOff>885825</xdr:colOff>
                    <xdr:row>52</xdr:row>
                    <xdr:rowOff>276225</xdr:rowOff>
                  </to>
                </anchor>
              </controlPr>
            </control>
          </mc:Choice>
        </mc:AlternateContent>
        <mc:AlternateContent xmlns:mc="http://schemas.openxmlformats.org/markup-compatibility/2006">
          <mc:Choice Requires="x14">
            <control shapeId="2093" r:id="rId41" name="Check Box 45">
              <controlPr defaultSize="0" autoFill="0" autoLine="0" autoPict="0">
                <anchor moveWithCells="1">
                  <from>
                    <xdr:col>2</xdr:col>
                    <xdr:colOff>571500</xdr:colOff>
                    <xdr:row>53</xdr:row>
                    <xdr:rowOff>57150</xdr:rowOff>
                  </from>
                  <to>
                    <xdr:col>2</xdr:col>
                    <xdr:colOff>885825</xdr:colOff>
                    <xdr:row>53</xdr:row>
                    <xdr:rowOff>276225</xdr:rowOff>
                  </to>
                </anchor>
              </controlPr>
            </control>
          </mc:Choice>
        </mc:AlternateContent>
        <mc:AlternateContent xmlns:mc="http://schemas.openxmlformats.org/markup-compatibility/2006">
          <mc:Choice Requires="x14">
            <control shapeId="2094" r:id="rId42" name="Check Box 46">
              <controlPr defaultSize="0" autoFill="0" autoLine="0" autoPict="0">
                <anchor moveWithCells="1">
                  <from>
                    <xdr:col>2</xdr:col>
                    <xdr:colOff>571500</xdr:colOff>
                    <xdr:row>63</xdr:row>
                    <xdr:rowOff>57150</xdr:rowOff>
                  </from>
                  <to>
                    <xdr:col>2</xdr:col>
                    <xdr:colOff>885825</xdr:colOff>
                    <xdr:row>63</xdr:row>
                    <xdr:rowOff>276225</xdr:rowOff>
                  </to>
                </anchor>
              </controlPr>
            </control>
          </mc:Choice>
        </mc:AlternateContent>
        <mc:AlternateContent xmlns:mc="http://schemas.openxmlformats.org/markup-compatibility/2006">
          <mc:Choice Requires="x14">
            <control shapeId="2095" r:id="rId43" name="Check Box 47">
              <controlPr defaultSize="0" autoFill="0" autoLine="0" autoPict="0">
                <anchor moveWithCells="1">
                  <from>
                    <xdr:col>2</xdr:col>
                    <xdr:colOff>571500</xdr:colOff>
                    <xdr:row>64</xdr:row>
                    <xdr:rowOff>57150</xdr:rowOff>
                  </from>
                  <to>
                    <xdr:col>2</xdr:col>
                    <xdr:colOff>885825</xdr:colOff>
                    <xdr:row>64</xdr:row>
                    <xdr:rowOff>276225</xdr:rowOff>
                  </to>
                </anchor>
              </controlPr>
            </control>
          </mc:Choice>
        </mc:AlternateContent>
        <mc:AlternateContent xmlns:mc="http://schemas.openxmlformats.org/markup-compatibility/2006">
          <mc:Choice Requires="x14">
            <control shapeId="2096" r:id="rId44" name="Check Box 48">
              <controlPr defaultSize="0" autoFill="0" autoLine="0" autoPict="0">
                <anchor moveWithCells="1">
                  <from>
                    <xdr:col>2</xdr:col>
                    <xdr:colOff>571500</xdr:colOff>
                    <xdr:row>65</xdr:row>
                    <xdr:rowOff>57150</xdr:rowOff>
                  </from>
                  <to>
                    <xdr:col>2</xdr:col>
                    <xdr:colOff>885825</xdr:colOff>
                    <xdr:row>65</xdr:row>
                    <xdr:rowOff>276225</xdr:rowOff>
                  </to>
                </anchor>
              </controlPr>
            </control>
          </mc:Choice>
        </mc:AlternateContent>
        <mc:AlternateContent xmlns:mc="http://schemas.openxmlformats.org/markup-compatibility/2006">
          <mc:Choice Requires="x14">
            <control shapeId="2097" r:id="rId45" name="Check Box 49">
              <controlPr defaultSize="0" autoFill="0" autoLine="0" autoPict="0">
                <anchor moveWithCells="1">
                  <from>
                    <xdr:col>2</xdr:col>
                    <xdr:colOff>571500</xdr:colOff>
                    <xdr:row>66</xdr:row>
                    <xdr:rowOff>57150</xdr:rowOff>
                  </from>
                  <to>
                    <xdr:col>2</xdr:col>
                    <xdr:colOff>885825</xdr:colOff>
                    <xdr:row>66</xdr:row>
                    <xdr:rowOff>276225</xdr:rowOff>
                  </to>
                </anchor>
              </controlPr>
            </control>
          </mc:Choice>
        </mc:AlternateContent>
        <mc:AlternateContent xmlns:mc="http://schemas.openxmlformats.org/markup-compatibility/2006">
          <mc:Choice Requires="x14">
            <control shapeId="2098" r:id="rId46" name="Check Box 50">
              <controlPr defaultSize="0" autoFill="0" autoLine="0" autoPict="0">
                <anchor moveWithCells="1">
                  <from>
                    <xdr:col>2</xdr:col>
                    <xdr:colOff>571500</xdr:colOff>
                    <xdr:row>67</xdr:row>
                    <xdr:rowOff>57150</xdr:rowOff>
                  </from>
                  <to>
                    <xdr:col>2</xdr:col>
                    <xdr:colOff>885825</xdr:colOff>
                    <xdr:row>67</xdr:row>
                    <xdr:rowOff>276225</xdr:rowOff>
                  </to>
                </anchor>
              </controlPr>
            </control>
          </mc:Choice>
        </mc:AlternateContent>
        <mc:AlternateContent xmlns:mc="http://schemas.openxmlformats.org/markup-compatibility/2006">
          <mc:Choice Requires="x14">
            <control shapeId="2099" r:id="rId47" name="Check Box 51">
              <controlPr defaultSize="0" autoFill="0" autoLine="0" autoPict="0">
                <anchor moveWithCells="1">
                  <from>
                    <xdr:col>2</xdr:col>
                    <xdr:colOff>571500</xdr:colOff>
                    <xdr:row>68</xdr:row>
                    <xdr:rowOff>57150</xdr:rowOff>
                  </from>
                  <to>
                    <xdr:col>2</xdr:col>
                    <xdr:colOff>885825</xdr:colOff>
                    <xdr:row>68</xdr:row>
                    <xdr:rowOff>276225</xdr:rowOff>
                  </to>
                </anchor>
              </controlPr>
            </control>
          </mc:Choice>
        </mc:AlternateContent>
        <mc:AlternateContent xmlns:mc="http://schemas.openxmlformats.org/markup-compatibility/2006">
          <mc:Choice Requires="x14">
            <control shapeId="2100" r:id="rId48" name="Check Box 52">
              <controlPr defaultSize="0" autoFill="0" autoLine="0" autoPict="0">
                <anchor moveWithCells="1">
                  <from>
                    <xdr:col>2</xdr:col>
                    <xdr:colOff>571500</xdr:colOff>
                    <xdr:row>69</xdr:row>
                    <xdr:rowOff>57150</xdr:rowOff>
                  </from>
                  <to>
                    <xdr:col>2</xdr:col>
                    <xdr:colOff>885825</xdr:colOff>
                    <xdr:row>69</xdr:row>
                    <xdr:rowOff>276225</xdr:rowOff>
                  </to>
                </anchor>
              </controlPr>
            </control>
          </mc:Choice>
        </mc:AlternateContent>
        <mc:AlternateContent xmlns:mc="http://schemas.openxmlformats.org/markup-compatibility/2006">
          <mc:Choice Requires="x14">
            <control shapeId="2101" r:id="rId49" name="Check Box 53">
              <controlPr defaultSize="0" autoFill="0" autoLine="0" autoPict="0">
                <anchor moveWithCells="1">
                  <from>
                    <xdr:col>2</xdr:col>
                    <xdr:colOff>571500</xdr:colOff>
                    <xdr:row>70</xdr:row>
                    <xdr:rowOff>57150</xdr:rowOff>
                  </from>
                  <to>
                    <xdr:col>2</xdr:col>
                    <xdr:colOff>885825</xdr:colOff>
                    <xdr:row>70</xdr:row>
                    <xdr:rowOff>276225</xdr:rowOff>
                  </to>
                </anchor>
              </controlPr>
            </control>
          </mc:Choice>
        </mc:AlternateContent>
        <mc:AlternateContent xmlns:mc="http://schemas.openxmlformats.org/markup-compatibility/2006">
          <mc:Choice Requires="x14">
            <control shapeId="2102" r:id="rId50" name="Check Box 54">
              <controlPr defaultSize="0" autoFill="0" autoLine="0" autoPict="0">
                <anchor moveWithCells="1">
                  <from>
                    <xdr:col>2</xdr:col>
                    <xdr:colOff>571500</xdr:colOff>
                    <xdr:row>71</xdr:row>
                    <xdr:rowOff>57150</xdr:rowOff>
                  </from>
                  <to>
                    <xdr:col>2</xdr:col>
                    <xdr:colOff>885825</xdr:colOff>
                    <xdr:row>71</xdr:row>
                    <xdr:rowOff>276225</xdr:rowOff>
                  </to>
                </anchor>
              </controlPr>
            </control>
          </mc:Choice>
        </mc:AlternateContent>
        <mc:AlternateContent xmlns:mc="http://schemas.openxmlformats.org/markup-compatibility/2006">
          <mc:Choice Requires="x14">
            <control shapeId="2103" r:id="rId51" name="Check Box 55">
              <controlPr defaultSize="0" autoFill="0" autoLine="0" autoPict="0">
                <anchor moveWithCells="1">
                  <from>
                    <xdr:col>2</xdr:col>
                    <xdr:colOff>571500</xdr:colOff>
                    <xdr:row>72</xdr:row>
                    <xdr:rowOff>57150</xdr:rowOff>
                  </from>
                  <to>
                    <xdr:col>2</xdr:col>
                    <xdr:colOff>885825</xdr:colOff>
                    <xdr:row>72</xdr:row>
                    <xdr:rowOff>276225</xdr:rowOff>
                  </to>
                </anchor>
              </controlPr>
            </control>
          </mc:Choice>
        </mc:AlternateContent>
        <mc:AlternateContent xmlns:mc="http://schemas.openxmlformats.org/markup-compatibility/2006">
          <mc:Choice Requires="x14">
            <control shapeId="2104" r:id="rId52" name="Check Box 56">
              <controlPr defaultSize="0" autoFill="0" autoLine="0" autoPict="0">
                <anchor moveWithCells="1">
                  <from>
                    <xdr:col>2</xdr:col>
                    <xdr:colOff>571500</xdr:colOff>
                    <xdr:row>73</xdr:row>
                    <xdr:rowOff>57150</xdr:rowOff>
                  </from>
                  <to>
                    <xdr:col>2</xdr:col>
                    <xdr:colOff>885825</xdr:colOff>
                    <xdr:row>73</xdr:row>
                    <xdr:rowOff>276225</xdr:rowOff>
                  </to>
                </anchor>
              </controlPr>
            </control>
          </mc:Choice>
        </mc:AlternateContent>
        <mc:AlternateContent xmlns:mc="http://schemas.openxmlformats.org/markup-compatibility/2006">
          <mc:Choice Requires="x14">
            <control shapeId="2105" r:id="rId53" name="Check Box 57">
              <controlPr defaultSize="0" autoFill="0" autoLine="0" autoPict="0">
                <anchor moveWithCells="1">
                  <from>
                    <xdr:col>2</xdr:col>
                    <xdr:colOff>571500</xdr:colOff>
                    <xdr:row>74</xdr:row>
                    <xdr:rowOff>57150</xdr:rowOff>
                  </from>
                  <to>
                    <xdr:col>2</xdr:col>
                    <xdr:colOff>885825</xdr:colOff>
                    <xdr:row>74</xdr:row>
                    <xdr:rowOff>276225</xdr:rowOff>
                  </to>
                </anchor>
              </controlPr>
            </control>
          </mc:Choice>
        </mc:AlternateContent>
        <mc:AlternateContent xmlns:mc="http://schemas.openxmlformats.org/markup-compatibility/2006">
          <mc:Choice Requires="x14">
            <control shapeId="2106" r:id="rId54" name="Check Box 58">
              <controlPr defaultSize="0" autoFill="0" autoLine="0" autoPict="0">
                <anchor moveWithCells="1">
                  <from>
                    <xdr:col>2</xdr:col>
                    <xdr:colOff>571500</xdr:colOff>
                    <xdr:row>75</xdr:row>
                    <xdr:rowOff>57150</xdr:rowOff>
                  </from>
                  <to>
                    <xdr:col>2</xdr:col>
                    <xdr:colOff>885825</xdr:colOff>
                    <xdr:row>75</xdr:row>
                    <xdr:rowOff>276225</xdr:rowOff>
                  </to>
                </anchor>
              </controlPr>
            </control>
          </mc:Choice>
        </mc:AlternateContent>
        <mc:AlternateContent xmlns:mc="http://schemas.openxmlformats.org/markup-compatibility/2006">
          <mc:Choice Requires="x14">
            <control shapeId="2107" r:id="rId55" name="Check Box 59">
              <controlPr defaultSize="0" autoFill="0" autoLine="0" autoPict="0">
                <anchor moveWithCells="1">
                  <from>
                    <xdr:col>2</xdr:col>
                    <xdr:colOff>571500</xdr:colOff>
                    <xdr:row>85</xdr:row>
                    <xdr:rowOff>57150</xdr:rowOff>
                  </from>
                  <to>
                    <xdr:col>2</xdr:col>
                    <xdr:colOff>885825</xdr:colOff>
                    <xdr:row>85</xdr:row>
                    <xdr:rowOff>276225</xdr:rowOff>
                  </to>
                </anchor>
              </controlPr>
            </control>
          </mc:Choice>
        </mc:AlternateContent>
        <mc:AlternateContent xmlns:mc="http://schemas.openxmlformats.org/markup-compatibility/2006">
          <mc:Choice Requires="x14">
            <control shapeId="2108" r:id="rId56" name="Check Box 60">
              <controlPr defaultSize="0" autoFill="0" autoLine="0" autoPict="0">
                <anchor moveWithCells="1">
                  <from>
                    <xdr:col>2</xdr:col>
                    <xdr:colOff>571500</xdr:colOff>
                    <xdr:row>86</xdr:row>
                    <xdr:rowOff>57150</xdr:rowOff>
                  </from>
                  <to>
                    <xdr:col>2</xdr:col>
                    <xdr:colOff>885825</xdr:colOff>
                    <xdr:row>86</xdr:row>
                    <xdr:rowOff>276225</xdr:rowOff>
                  </to>
                </anchor>
              </controlPr>
            </control>
          </mc:Choice>
        </mc:AlternateContent>
        <mc:AlternateContent xmlns:mc="http://schemas.openxmlformats.org/markup-compatibility/2006">
          <mc:Choice Requires="x14">
            <control shapeId="2109" r:id="rId57" name="Check Box 61">
              <controlPr defaultSize="0" autoFill="0" autoLine="0" autoPict="0">
                <anchor moveWithCells="1">
                  <from>
                    <xdr:col>2</xdr:col>
                    <xdr:colOff>571500</xdr:colOff>
                    <xdr:row>87</xdr:row>
                    <xdr:rowOff>57150</xdr:rowOff>
                  </from>
                  <to>
                    <xdr:col>2</xdr:col>
                    <xdr:colOff>885825</xdr:colOff>
                    <xdr:row>87</xdr:row>
                    <xdr:rowOff>276225</xdr:rowOff>
                  </to>
                </anchor>
              </controlPr>
            </control>
          </mc:Choice>
        </mc:AlternateContent>
        <mc:AlternateContent xmlns:mc="http://schemas.openxmlformats.org/markup-compatibility/2006">
          <mc:Choice Requires="x14">
            <control shapeId="2110" r:id="rId58" name="Check Box 62">
              <controlPr defaultSize="0" autoFill="0" autoLine="0" autoPict="0">
                <anchor moveWithCells="1">
                  <from>
                    <xdr:col>2</xdr:col>
                    <xdr:colOff>571500</xdr:colOff>
                    <xdr:row>88</xdr:row>
                    <xdr:rowOff>57150</xdr:rowOff>
                  </from>
                  <to>
                    <xdr:col>2</xdr:col>
                    <xdr:colOff>885825</xdr:colOff>
                    <xdr:row>88</xdr:row>
                    <xdr:rowOff>276225</xdr:rowOff>
                  </to>
                </anchor>
              </controlPr>
            </control>
          </mc:Choice>
        </mc:AlternateContent>
        <mc:AlternateContent xmlns:mc="http://schemas.openxmlformats.org/markup-compatibility/2006">
          <mc:Choice Requires="x14">
            <control shapeId="2111" r:id="rId59" name="Check Box 63">
              <controlPr defaultSize="0" autoFill="0" autoLine="0" autoPict="0">
                <anchor moveWithCells="1">
                  <from>
                    <xdr:col>2</xdr:col>
                    <xdr:colOff>571500</xdr:colOff>
                    <xdr:row>89</xdr:row>
                    <xdr:rowOff>57150</xdr:rowOff>
                  </from>
                  <to>
                    <xdr:col>2</xdr:col>
                    <xdr:colOff>885825</xdr:colOff>
                    <xdr:row>89</xdr:row>
                    <xdr:rowOff>276225</xdr:rowOff>
                  </to>
                </anchor>
              </controlPr>
            </control>
          </mc:Choice>
        </mc:AlternateContent>
        <mc:AlternateContent xmlns:mc="http://schemas.openxmlformats.org/markup-compatibility/2006">
          <mc:Choice Requires="x14">
            <control shapeId="2112" r:id="rId60" name="Check Box 64">
              <controlPr defaultSize="0" autoFill="0" autoLine="0" autoPict="0">
                <anchor moveWithCells="1">
                  <from>
                    <xdr:col>2</xdr:col>
                    <xdr:colOff>571500</xdr:colOff>
                    <xdr:row>90</xdr:row>
                    <xdr:rowOff>57150</xdr:rowOff>
                  </from>
                  <to>
                    <xdr:col>2</xdr:col>
                    <xdr:colOff>885825</xdr:colOff>
                    <xdr:row>90</xdr:row>
                    <xdr:rowOff>276225</xdr:rowOff>
                  </to>
                </anchor>
              </controlPr>
            </control>
          </mc:Choice>
        </mc:AlternateContent>
        <mc:AlternateContent xmlns:mc="http://schemas.openxmlformats.org/markup-compatibility/2006">
          <mc:Choice Requires="x14">
            <control shapeId="2113" r:id="rId61" name="Check Box 65">
              <controlPr defaultSize="0" autoFill="0" autoLine="0" autoPict="0">
                <anchor moveWithCells="1">
                  <from>
                    <xdr:col>2</xdr:col>
                    <xdr:colOff>571500</xdr:colOff>
                    <xdr:row>91</xdr:row>
                    <xdr:rowOff>57150</xdr:rowOff>
                  </from>
                  <to>
                    <xdr:col>2</xdr:col>
                    <xdr:colOff>885825</xdr:colOff>
                    <xdr:row>91</xdr:row>
                    <xdr:rowOff>276225</xdr:rowOff>
                  </to>
                </anchor>
              </controlPr>
            </control>
          </mc:Choice>
        </mc:AlternateContent>
        <mc:AlternateContent xmlns:mc="http://schemas.openxmlformats.org/markup-compatibility/2006">
          <mc:Choice Requires="x14">
            <control shapeId="2115" r:id="rId62" name="Check Box 67">
              <controlPr defaultSize="0" autoFill="0" autoLine="0" autoPict="0">
                <anchor moveWithCells="1">
                  <from>
                    <xdr:col>2</xdr:col>
                    <xdr:colOff>571500</xdr:colOff>
                    <xdr:row>101</xdr:row>
                    <xdr:rowOff>57150</xdr:rowOff>
                  </from>
                  <to>
                    <xdr:col>2</xdr:col>
                    <xdr:colOff>885825</xdr:colOff>
                    <xdr:row>101</xdr:row>
                    <xdr:rowOff>276225</xdr:rowOff>
                  </to>
                </anchor>
              </controlPr>
            </control>
          </mc:Choice>
        </mc:AlternateContent>
        <mc:AlternateContent xmlns:mc="http://schemas.openxmlformats.org/markup-compatibility/2006">
          <mc:Choice Requires="x14">
            <control shapeId="2117" r:id="rId63" name="Check Box 69">
              <controlPr defaultSize="0" autoFill="0" autoLine="0" autoPict="0">
                <anchor moveWithCells="1">
                  <from>
                    <xdr:col>2</xdr:col>
                    <xdr:colOff>571500</xdr:colOff>
                    <xdr:row>103</xdr:row>
                    <xdr:rowOff>57150</xdr:rowOff>
                  </from>
                  <to>
                    <xdr:col>2</xdr:col>
                    <xdr:colOff>885825</xdr:colOff>
                    <xdr:row>103</xdr:row>
                    <xdr:rowOff>276225</xdr:rowOff>
                  </to>
                </anchor>
              </controlPr>
            </control>
          </mc:Choice>
        </mc:AlternateContent>
        <mc:AlternateContent xmlns:mc="http://schemas.openxmlformats.org/markup-compatibility/2006">
          <mc:Choice Requires="x14">
            <control shapeId="2118" r:id="rId64" name="Check Box 70">
              <controlPr defaultSize="0" autoFill="0" autoLine="0" autoPict="0">
                <anchor moveWithCells="1">
                  <from>
                    <xdr:col>2</xdr:col>
                    <xdr:colOff>571500</xdr:colOff>
                    <xdr:row>104</xdr:row>
                    <xdr:rowOff>57150</xdr:rowOff>
                  </from>
                  <to>
                    <xdr:col>2</xdr:col>
                    <xdr:colOff>885825</xdr:colOff>
                    <xdr:row>104</xdr:row>
                    <xdr:rowOff>276225</xdr:rowOff>
                  </to>
                </anchor>
              </controlPr>
            </control>
          </mc:Choice>
        </mc:AlternateContent>
        <mc:AlternateContent xmlns:mc="http://schemas.openxmlformats.org/markup-compatibility/2006">
          <mc:Choice Requires="x14">
            <control shapeId="2119" r:id="rId65" name="Check Box 71">
              <controlPr defaultSize="0" autoFill="0" autoLine="0" autoPict="0">
                <anchor moveWithCells="1">
                  <from>
                    <xdr:col>2</xdr:col>
                    <xdr:colOff>571500</xdr:colOff>
                    <xdr:row>105</xdr:row>
                    <xdr:rowOff>57150</xdr:rowOff>
                  </from>
                  <to>
                    <xdr:col>2</xdr:col>
                    <xdr:colOff>885825</xdr:colOff>
                    <xdr:row>105</xdr:row>
                    <xdr:rowOff>276225</xdr:rowOff>
                  </to>
                </anchor>
              </controlPr>
            </control>
          </mc:Choice>
        </mc:AlternateContent>
        <mc:AlternateContent xmlns:mc="http://schemas.openxmlformats.org/markup-compatibility/2006">
          <mc:Choice Requires="x14">
            <control shapeId="2120" r:id="rId66" name="Check Box 72">
              <controlPr defaultSize="0" autoFill="0" autoLine="0" autoPict="0">
                <anchor moveWithCells="1">
                  <from>
                    <xdr:col>2</xdr:col>
                    <xdr:colOff>571500</xdr:colOff>
                    <xdr:row>106</xdr:row>
                    <xdr:rowOff>57150</xdr:rowOff>
                  </from>
                  <to>
                    <xdr:col>2</xdr:col>
                    <xdr:colOff>885825</xdr:colOff>
                    <xdr:row>106</xdr:row>
                    <xdr:rowOff>276225</xdr:rowOff>
                  </to>
                </anchor>
              </controlPr>
            </control>
          </mc:Choice>
        </mc:AlternateContent>
        <mc:AlternateContent xmlns:mc="http://schemas.openxmlformats.org/markup-compatibility/2006">
          <mc:Choice Requires="x14">
            <control shapeId="2121" r:id="rId67" name="Check Box 73">
              <controlPr defaultSize="0" autoFill="0" autoLine="0" autoPict="0">
                <anchor moveWithCells="1">
                  <from>
                    <xdr:col>2</xdr:col>
                    <xdr:colOff>571500</xdr:colOff>
                    <xdr:row>107</xdr:row>
                    <xdr:rowOff>57150</xdr:rowOff>
                  </from>
                  <to>
                    <xdr:col>2</xdr:col>
                    <xdr:colOff>885825</xdr:colOff>
                    <xdr:row>107</xdr:row>
                    <xdr:rowOff>276225</xdr:rowOff>
                  </to>
                </anchor>
              </controlPr>
            </control>
          </mc:Choice>
        </mc:AlternateContent>
        <mc:AlternateContent xmlns:mc="http://schemas.openxmlformats.org/markup-compatibility/2006">
          <mc:Choice Requires="x14">
            <control shapeId="2122" r:id="rId68" name="Check Box 74">
              <controlPr defaultSize="0" autoFill="0" autoLine="0" autoPict="0">
                <anchor moveWithCells="1">
                  <from>
                    <xdr:col>2</xdr:col>
                    <xdr:colOff>571500</xdr:colOff>
                    <xdr:row>108</xdr:row>
                    <xdr:rowOff>57150</xdr:rowOff>
                  </from>
                  <to>
                    <xdr:col>2</xdr:col>
                    <xdr:colOff>885825</xdr:colOff>
                    <xdr:row>108</xdr:row>
                    <xdr:rowOff>276225</xdr:rowOff>
                  </to>
                </anchor>
              </controlPr>
            </control>
          </mc:Choice>
        </mc:AlternateContent>
        <mc:AlternateContent xmlns:mc="http://schemas.openxmlformats.org/markup-compatibility/2006">
          <mc:Choice Requires="x14">
            <control shapeId="2123" r:id="rId69" name="Check Box 75">
              <controlPr defaultSize="0" autoFill="0" autoLine="0" autoPict="0">
                <anchor moveWithCells="1">
                  <from>
                    <xdr:col>2</xdr:col>
                    <xdr:colOff>571500</xdr:colOff>
                    <xdr:row>109</xdr:row>
                    <xdr:rowOff>57150</xdr:rowOff>
                  </from>
                  <to>
                    <xdr:col>2</xdr:col>
                    <xdr:colOff>885825</xdr:colOff>
                    <xdr:row>109</xdr:row>
                    <xdr:rowOff>276225</xdr:rowOff>
                  </to>
                </anchor>
              </controlPr>
            </control>
          </mc:Choice>
        </mc:AlternateContent>
        <mc:AlternateContent xmlns:mc="http://schemas.openxmlformats.org/markup-compatibility/2006">
          <mc:Choice Requires="x14">
            <control shapeId="2124" r:id="rId70" name="Check Box 76">
              <controlPr defaultSize="0" autoFill="0" autoLine="0" autoPict="0">
                <anchor moveWithCells="1">
                  <from>
                    <xdr:col>2</xdr:col>
                    <xdr:colOff>571500</xdr:colOff>
                    <xdr:row>110</xdr:row>
                    <xdr:rowOff>57150</xdr:rowOff>
                  </from>
                  <to>
                    <xdr:col>2</xdr:col>
                    <xdr:colOff>885825</xdr:colOff>
                    <xdr:row>110</xdr:row>
                    <xdr:rowOff>276225</xdr:rowOff>
                  </to>
                </anchor>
              </controlPr>
            </control>
          </mc:Choice>
        </mc:AlternateContent>
        <mc:AlternateContent xmlns:mc="http://schemas.openxmlformats.org/markup-compatibility/2006">
          <mc:Choice Requires="x14">
            <control shapeId="2125" r:id="rId71" name="Check Box 77">
              <controlPr defaultSize="0" autoFill="0" autoLine="0" autoPict="0">
                <anchor moveWithCells="1">
                  <from>
                    <xdr:col>2</xdr:col>
                    <xdr:colOff>571500</xdr:colOff>
                    <xdr:row>111</xdr:row>
                    <xdr:rowOff>57150</xdr:rowOff>
                  </from>
                  <to>
                    <xdr:col>2</xdr:col>
                    <xdr:colOff>885825</xdr:colOff>
                    <xdr:row>111</xdr:row>
                    <xdr:rowOff>276225</xdr:rowOff>
                  </to>
                </anchor>
              </controlPr>
            </control>
          </mc:Choice>
        </mc:AlternateContent>
        <mc:AlternateContent xmlns:mc="http://schemas.openxmlformats.org/markup-compatibility/2006">
          <mc:Choice Requires="x14">
            <control shapeId="2126" r:id="rId72" name="Check Box 78">
              <controlPr defaultSize="0" autoFill="0" autoLine="0" autoPict="0">
                <anchor moveWithCells="1">
                  <from>
                    <xdr:col>2</xdr:col>
                    <xdr:colOff>571500</xdr:colOff>
                    <xdr:row>121</xdr:row>
                    <xdr:rowOff>57150</xdr:rowOff>
                  </from>
                  <to>
                    <xdr:col>2</xdr:col>
                    <xdr:colOff>885825</xdr:colOff>
                    <xdr:row>121</xdr:row>
                    <xdr:rowOff>266700</xdr:rowOff>
                  </to>
                </anchor>
              </controlPr>
            </control>
          </mc:Choice>
        </mc:AlternateContent>
        <mc:AlternateContent xmlns:mc="http://schemas.openxmlformats.org/markup-compatibility/2006">
          <mc:Choice Requires="x14">
            <control shapeId="2127" r:id="rId73" name="Check Box 79">
              <controlPr defaultSize="0" autoFill="0" autoLine="0" autoPict="0">
                <anchor moveWithCells="1">
                  <from>
                    <xdr:col>2</xdr:col>
                    <xdr:colOff>571500</xdr:colOff>
                    <xdr:row>122</xdr:row>
                    <xdr:rowOff>57150</xdr:rowOff>
                  </from>
                  <to>
                    <xdr:col>2</xdr:col>
                    <xdr:colOff>885825</xdr:colOff>
                    <xdr:row>122</xdr:row>
                    <xdr:rowOff>266700</xdr:rowOff>
                  </to>
                </anchor>
              </controlPr>
            </control>
          </mc:Choice>
        </mc:AlternateContent>
        <mc:AlternateContent xmlns:mc="http://schemas.openxmlformats.org/markup-compatibility/2006">
          <mc:Choice Requires="x14">
            <control shapeId="2128" r:id="rId74" name="Check Box 80">
              <controlPr defaultSize="0" autoFill="0" autoLine="0" autoPict="0">
                <anchor moveWithCells="1">
                  <from>
                    <xdr:col>2</xdr:col>
                    <xdr:colOff>571500</xdr:colOff>
                    <xdr:row>123</xdr:row>
                    <xdr:rowOff>57150</xdr:rowOff>
                  </from>
                  <to>
                    <xdr:col>2</xdr:col>
                    <xdr:colOff>885825</xdr:colOff>
                    <xdr:row>123</xdr:row>
                    <xdr:rowOff>266700</xdr:rowOff>
                  </to>
                </anchor>
              </controlPr>
            </control>
          </mc:Choice>
        </mc:AlternateContent>
        <mc:AlternateContent xmlns:mc="http://schemas.openxmlformats.org/markup-compatibility/2006">
          <mc:Choice Requires="x14">
            <control shapeId="2129" r:id="rId75" name="Check Box 81">
              <controlPr defaultSize="0" autoFill="0" autoLine="0" autoPict="0">
                <anchor moveWithCells="1">
                  <from>
                    <xdr:col>2</xdr:col>
                    <xdr:colOff>571500</xdr:colOff>
                    <xdr:row>124</xdr:row>
                    <xdr:rowOff>57150</xdr:rowOff>
                  </from>
                  <to>
                    <xdr:col>2</xdr:col>
                    <xdr:colOff>885825</xdr:colOff>
                    <xdr:row>124</xdr:row>
                    <xdr:rowOff>266700</xdr:rowOff>
                  </to>
                </anchor>
              </controlPr>
            </control>
          </mc:Choice>
        </mc:AlternateContent>
        <mc:AlternateContent xmlns:mc="http://schemas.openxmlformats.org/markup-compatibility/2006">
          <mc:Choice Requires="x14">
            <control shapeId="2130" r:id="rId76" name="Check Box 82">
              <controlPr defaultSize="0" autoFill="0" autoLine="0" autoPict="0">
                <anchor moveWithCells="1">
                  <from>
                    <xdr:col>2</xdr:col>
                    <xdr:colOff>571500</xdr:colOff>
                    <xdr:row>125</xdr:row>
                    <xdr:rowOff>57150</xdr:rowOff>
                  </from>
                  <to>
                    <xdr:col>2</xdr:col>
                    <xdr:colOff>885825</xdr:colOff>
                    <xdr:row>125</xdr:row>
                    <xdr:rowOff>266700</xdr:rowOff>
                  </to>
                </anchor>
              </controlPr>
            </control>
          </mc:Choice>
        </mc:AlternateContent>
        <mc:AlternateContent xmlns:mc="http://schemas.openxmlformats.org/markup-compatibility/2006">
          <mc:Choice Requires="x14">
            <control shapeId="2131" r:id="rId77" name="Check Box 83">
              <controlPr defaultSize="0" autoFill="0" autoLine="0" autoPict="0">
                <anchor moveWithCells="1">
                  <from>
                    <xdr:col>2</xdr:col>
                    <xdr:colOff>571500</xdr:colOff>
                    <xdr:row>126</xdr:row>
                    <xdr:rowOff>57150</xdr:rowOff>
                  </from>
                  <to>
                    <xdr:col>2</xdr:col>
                    <xdr:colOff>885825</xdr:colOff>
                    <xdr:row>126</xdr:row>
                    <xdr:rowOff>266700</xdr:rowOff>
                  </to>
                </anchor>
              </controlPr>
            </control>
          </mc:Choice>
        </mc:AlternateContent>
        <mc:AlternateContent xmlns:mc="http://schemas.openxmlformats.org/markup-compatibility/2006">
          <mc:Choice Requires="x14">
            <control shapeId="2132" r:id="rId78" name="Check Box 84">
              <controlPr defaultSize="0" autoFill="0" autoLine="0" autoPict="0">
                <anchor moveWithCells="1">
                  <from>
                    <xdr:col>2</xdr:col>
                    <xdr:colOff>571500</xdr:colOff>
                    <xdr:row>127</xdr:row>
                    <xdr:rowOff>57150</xdr:rowOff>
                  </from>
                  <to>
                    <xdr:col>2</xdr:col>
                    <xdr:colOff>885825</xdr:colOff>
                    <xdr:row>127</xdr:row>
                    <xdr:rowOff>266700</xdr:rowOff>
                  </to>
                </anchor>
              </controlPr>
            </control>
          </mc:Choice>
        </mc:AlternateContent>
        <mc:AlternateContent xmlns:mc="http://schemas.openxmlformats.org/markup-compatibility/2006">
          <mc:Choice Requires="x14">
            <control shapeId="2133" r:id="rId79" name="Check Box 85">
              <controlPr defaultSize="0" autoFill="0" autoLine="0" autoPict="0">
                <anchor moveWithCells="1">
                  <from>
                    <xdr:col>2</xdr:col>
                    <xdr:colOff>571500</xdr:colOff>
                    <xdr:row>128</xdr:row>
                    <xdr:rowOff>57150</xdr:rowOff>
                  </from>
                  <to>
                    <xdr:col>2</xdr:col>
                    <xdr:colOff>885825</xdr:colOff>
                    <xdr:row>128</xdr:row>
                    <xdr:rowOff>266700</xdr:rowOff>
                  </to>
                </anchor>
              </controlPr>
            </control>
          </mc:Choice>
        </mc:AlternateContent>
        <mc:AlternateContent xmlns:mc="http://schemas.openxmlformats.org/markup-compatibility/2006">
          <mc:Choice Requires="x14">
            <control shapeId="2134" r:id="rId80" name="Check Box 86">
              <controlPr defaultSize="0" autoFill="0" autoLine="0" autoPict="0">
                <anchor moveWithCells="1">
                  <from>
                    <xdr:col>2</xdr:col>
                    <xdr:colOff>571500</xdr:colOff>
                    <xdr:row>129</xdr:row>
                    <xdr:rowOff>57150</xdr:rowOff>
                  </from>
                  <to>
                    <xdr:col>2</xdr:col>
                    <xdr:colOff>885825</xdr:colOff>
                    <xdr:row>129</xdr:row>
                    <xdr:rowOff>266700</xdr:rowOff>
                  </to>
                </anchor>
              </controlPr>
            </control>
          </mc:Choice>
        </mc:AlternateContent>
        <mc:AlternateContent xmlns:mc="http://schemas.openxmlformats.org/markup-compatibility/2006">
          <mc:Choice Requires="x14">
            <control shapeId="2135" r:id="rId81" name="Check Box 87">
              <controlPr defaultSize="0" autoFill="0" autoLine="0" autoPict="0">
                <anchor moveWithCells="1">
                  <from>
                    <xdr:col>2</xdr:col>
                    <xdr:colOff>571500</xdr:colOff>
                    <xdr:row>130</xdr:row>
                    <xdr:rowOff>57150</xdr:rowOff>
                  </from>
                  <to>
                    <xdr:col>2</xdr:col>
                    <xdr:colOff>885825</xdr:colOff>
                    <xdr:row>130</xdr:row>
                    <xdr:rowOff>266700</xdr:rowOff>
                  </to>
                </anchor>
              </controlPr>
            </control>
          </mc:Choice>
        </mc:AlternateContent>
        <mc:AlternateContent xmlns:mc="http://schemas.openxmlformats.org/markup-compatibility/2006">
          <mc:Choice Requires="x14">
            <control shapeId="2136" r:id="rId82" name="Check Box 88">
              <controlPr defaultSize="0" autoFill="0" autoLine="0" autoPict="0">
                <anchor moveWithCells="1">
                  <from>
                    <xdr:col>2</xdr:col>
                    <xdr:colOff>571500</xdr:colOff>
                    <xdr:row>131</xdr:row>
                    <xdr:rowOff>57150</xdr:rowOff>
                  </from>
                  <to>
                    <xdr:col>2</xdr:col>
                    <xdr:colOff>885825</xdr:colOff>
                    <xdr:row>131</xdr:row>
                    <xdr:rowOff>266700</xdr:rowOff>
                  </to>
                </anchor>
              </controlPr>
            </control>
          </mc:Choice>
        </mc:AlternateContent>
        <mc:AlternateContent xmlns:mc="http://schemas.openxmlformats.org/markup-compatibility/2006">
          <mc:Choice Requires="x14">
            <control shapeId="2137" r:id="rId83" name="Check Box 89">
              <controlPr defaultSize="0" autoFill="0" autoLine="0" autoPict="0">
                <anchor moveWithCells="1">
                  <from>
                    <xdr:col>2</xdr:col>
                    <xdr:colOff>571500</xdr:colOff>
                    <xdr:row>132</xdr:row>
                    <xdr:rowOff>57150</xdr:rowOff>
                  </from>
                  <to>
                    <xdr:col>2</xdr:col>
                    <xdr:colOff>885825</xdr:colOff>
                    <xdr:row>132</xdr:row>
                    <xdr:rowOff>266700</xdr:rowOff>
                  </to>
                </anchor>
              </controlPr>
            </control>
          </mc:Choice>
        </mc:AlternateContent>
        <mc:AlternateContent xmlns:mc="http://schemas.openxmlformats.org/markup-compatibility/2006">
          <mc:Choice Requires="x14">
            <control shapeId="2138" r:id="rId84" name="Check Box 90">
              <controlPr defaultSize="0" autoFill="0" autoLine="0" autoPict="0">
                <anchor moveWithCells="1">
                  <from>
                    <xdr:col>2</xdr:col>
                    <xdr:colOff>571500</xdr:colOff>
                    <xdr:row>133</xdr:row>
                    <xdr:rowOff>57150</xdr:rowOff>
                  </from>
                  <to>
                    <xdr:col>2</xdr:col>
                    <xdr:colOff>885825</xdr:colOff>
                    <xdr:row>133</xdr:row>
                    <xdr:rowOff>266700</xdr:rowOff>
                  </to>
                </anchor>
              </controlPr>
            </control>
          </mc:Choice>
        </mc:AlternateContent>
        <mc:AlternateContent xmlns:mc="http://schemas.openxmlformats.org/markup-compatibility/2006">
          <mc:Choice Requires="x14">
            <control shapeId="2139" r:id="rId85" name="Check Box 91">
              <controlPr defaultSize="0" autoFill="0" autoLine="0" autoPict="0">
                <anchor moveWithCells="1">
                  <from>
                    <xdr:col>2</xdr:col>
                    <xdr:colOff>571500</xdr:colOff>
                    <xdr:row>134</xdr:row>
                    <xdr:rowOff>57150</xdr:rowOff>
                  </from>
                  <to>
                    <xdr:col>2</xdr:col>
                    <xdr:colOff>885825</xdr:colOff>
                    <xdr:row>134</xdr:row>
                    <xdr:rowOff>266700</xdr:rowOff>
                  </to>
                </anchor>
              </controlPr>
            </control>
          </mc:Choice>
        </mc:AlternateContent>
        <mc:AlternateContent xmlns:mc="http://schemas.openxmlformats.org/markup-compatibility/2006">
          <mc:Choice Requires="x14">
            <control shapeId="2140" r:id="rId86" name="Check Box 92">
              <controlPr defaultSize="0" autoFill="0" autoLine="0" autoPict="0">
                <anchor moveWithCells="1">
                  <from>
                    <xdr:col>2</xdr:col>
                    <xdr:colOff>571500</xdr:colOff>
                    <xdr:row>135</xdr:row>
                    <xdr:rowOff>57150</xdr:rowOff>
                  </from>
                  <to>
                    <xdr:col>2</xdr:col>
                    <xdr:colOff>885825</xdr:colOff>
                    <xdr:row>135</xdr:row>
                    <xdr:rowOff>266700</xdr:rowOff>
                  </to>
                </anchor>
              </controlPr>
            </control>
          </mc:Choice>
        </mc:AlternateContent>
        <mc:AlternateContent xmlns:mc="http://schemas.openxmlformats.org/markup-compatibility/2006">
          <mc:Choice Requires="x14">
            <control shapeId="2141" r:id="rId87" name="Check Box 93">
              <controlPr defaultSize="0" autoFill="0" autoLine="0" autoPict="0">
                <anchor moveWithCells="1">
                  <from>
                    <xdr:col>2</xdr:col>
                    <xdr:colOff>571500</xdr:colOff>
                    <xdr:row>145</xdr:row>
                    <xdr:rowOff>57150</xdr:rowOff>
                  </from>
                  <to>
                    <xdr:col>2</xdr:col>
                    <xdr:colOff>885825</xdr:colOff>
                    <xdr:row>145</xdr:row>
                    <xdr:rowOff>266700</xdr:rowOff>
                  </to>
                </anchor>
              </controlPr>
            </control>
          </mc:Choice>
        </mc:AlternateContent>
        <mc:AlternateContent xmlns:mc="http://schemas.openxmlformats.org/markup-compatibility/2006">
          <mc:Choice Requires="x14">
            <control shapeId="2142" r:id="rId88" name="Check Box 94">
              <controlPr defaultSize="0" autoFill="0" autoLine="0" autoPict="0">
                <anchor moveWithCells="1">
                  <from>
                    <xdr:col>2</xdr:col>
                    <xdr:colOff>571500</xdr:colOff>
                    <xdr:row>146</xdr:row>
                    <xdr:rowOff>57150</xdr:rowOff>
                  </from>
                  <to>
                    <xdr:col>2</xdr:col>
                    <xdr:colOff>885825</xdr:colOff>
                    <xdr:row>146</xdr:row>
                    <xdr:rowOff>266700</xdr:rowOff>
                  </to>
                </anchor>
              </controlPr>
            </control>
          </mc:Choice>
        </mc:AlternateContent>
        <mc:AlternateContent xmlns:mc="http://schemas.openxmlformats.org/markup-compatibility/2006">
          <mc:Choice Requires="x14">
            <control shapeId="2143" r:id="rId89" name="Check Box 95">
              <controlPr defaultSize="0" autoFill="0" autoLine="0" autoPict="0">
                <anchor moveWithCells="1">
                  <from>
                    <xdr:col>2</xdr:col>
                    <xdr:colOff>571500</xdr:colOff>
                    <xdr:row>147</xdr:row>
                    <xdr:rowOff>57150</xdr:rowOff>
                  </from>
                  <to>
                    <xdr:col>2</xdr:col>
                    <xdr:colOff>885825</xdr:colOff>
                    <xdr:row>147</xdr:row>
                    <xdr:rowOff>266700</xdr:rowOff>
                  </to>
                </anchor>
              </controlPr>
            </control>
          </mc:Choice>
        </mc:AlternateContent>
        <mc:AlternateContent xmlns:mc="http://schemas.openxmlformats.org/markup-compatibility/2006">
          <mc:Choice Requires="x14">
            <control shapeId="2144" r:id="rId90" name="Check Box 96">
              <controlPr defaultSize="0" autoFill="0" autoLine="0" autoPict="0">
                <anchor moveWithCells="1">
                  <from>
                    <xdr:col>2</xdr:col>
                    <xdr:colOff>571500</xdr:colOff>
                    <xdr:row>148</xdr:row>
                    <xdr:rowOff>57150</xdr:rowOff>
                  </from>
                  <to>
                    <xdr:col>2</xdr:col>
                    <xdr:colOff>885825</xdr:colOff>
                    <xdr:row>148</xdr:row>
                    <xdr:rowOff>266700</xdr:rowOff>
                  </to>
                </anchor>
              </controlPr>
            </control>
          </mc:Choice>
        </mc:AlternateContent>
        <mc:AlternateContent xmlns:mc="http://schemas.openxmlformats.org/markup-compatibility/2006">
          <mc:Choice Requires="x14">
            <control shapeId="2145" r:id="rId91" name="Check Box 97">
              <controlPr defaultSize="0" autoFill="0" autoLine="0" autoPict="0">
                <anchor moveWithCells="1">
                  <from>
                    <xdr:col>2</xdr:col>
                    <xdr:colOff>571500</xdr:colOff>
                    <xdr:row>149</xdr:row>
                    <xdr:rowOff>57150</xdr:rowOff>
                  </from>
                  <to>
                    <xdr:col>2</xdr:col>
                    <xdr:colOff>885825</xdr:colOff>
                    <xdr:row>149</xdr:row>
                    <xdr:rowOff>266700</xdr:rowOff>
                  </to>
                </anchor>
              </controlPr>
            </control>
          </mc:Choice>
        </mc:AlternateContent>
        <mc:AlternateContent xmlns:mc="http://schemas.openxmlformats.org/markup-compatibility/2006">
          <mc:Choice Requires="x14">
            <control shapeId="2146" r:id="rId92" name="Check Box 98">
              <controlPr defaultSize="0" autoFill="0" autoLine="0" autoPict="0">
                <anchor moveWithCells="1">
                  <from>
                    <xdr:col>2</xdr:col>
                    <xdr:colOff>571500</xdr:colOff>
                    <xdr:row>150</xdr:row>
                    <xdr:rowOff>57150</xdr:rowOff>
                  </from>
                  <to>
                    <xdr:col>2</xdr:col>
                    <xdr:colOff>885825</xdr:colOff>
                    <xdr:row>150</xdr:row>
                    <xdr:rowOff>266700</xdr:rowOff>
                  </to>
                </anchor>
              </controlPr>
            </control>
          </mc:Choice>
        </mc:AlternateContent>
        <mc:AlternateContent xmlns:mc="http://schemas.openxmlformats.org/markup-compatibility/2006">
          <mc:Choice Requires="x14">
            <control shapeId="2147" r:id="rId93" name="Check Box 99">
              <controlPr defaultSize="0" autoFill="0" autoLine="0" autoPict="0">
                <anchor moveWithCells="1">
                  <from>
                    <xdr:col>2</xdr:col>
                    <xdr:colOff>571500</xdr:colOff>
                    <xdr:row>151</xdr:row>
                    <xdr:rowOff>57150</xdr:rowOff>
                  </from>
                  <to>
                    <xdr:col>2</xdr:col>
                    <xdr:colOff>885825</xdr:colOff>
                    <xdr:row>151</xdr:row>
                    <xdr:rowOff>266700</xdr:rowOff>
                  </to>
                </anchor>
              </controlPr>
            </control>
          </mc:Choice>
        </mc:AlternateContent>
        <mc:AlternateContent xmlns:mc="http://schemas.openxmlformats.org/markup-compatibility/2006">
          <mc:Choice Requires="x14">
            <control shapeId="2148" r:id="rId94" name="Check Box 100">
              <controlPr defaultSize="0" autoFill="0" autoLine="0" autoPict="0">
                <anchor moveWithCells="1">
                  <from>
                    <xdr:col>2</xdr:col>
                    <xdr:colOff>571500</xdr:colOff>
                    <xdr:row>152</xdr:row>
                    <xdr:rowOff>57150</xdr:rowOff>
                  </from>
                  <to>
                    <xdr:col>2</xdr:col>
                    <xdr:colOff>885825</xdr:colOff>
                    <xdr:row>152</xdr:row>
                    <xdr:rowOff>266700</xdr:rowOff>
                  </to>
                </anchor>
              </controlPr>
            </control>
          </mc:Choice>
        </mc:AlternateContent>
        <mc:AlternateContent xmlns:mc="http://schemas.openxmlformats.org/markup-compatibility/2006">
          <mc:Choice Requires="x14">
            <control shapeId="2149" r:id="rId95" name="Check Box 101">
              <controlPr defaultSize="0" autoFill="0" autoLine="0" autoPict="0">
                <anchor moveWithCells="1">
                  <from>
                    <xdr:col>2</xdr:col>
                    <xdr:colOff>571500</xdr:colOff>
                    <xdr:row>153</xdr:row>
                    <xdr:rowOff>57150</xdr:rowOff>
                  </from>
                  <to>
                    <xdr:col>2</xdr:col>
                    <xdr:colOff>885825</xdr:colOff>
                    <xdr:row>153</xdr:row>
                    <xdr:rowOff>266700</xdr:rowOff>
                  </to>
                </anchor>
              </controlPr>
            </control>
          </mc:Choice>
        </mc:AlternateContent>
        <mc:AlternateContent xmlns:mc="http://schemas.openxmlformats.org/markup-compatibility/2006">
          <mc:Choice Requires="x14">
            <control shapeId="2150" r:id="rId96" name="Check Box 102">
              <controlPr defaultSize="0" autoFill="0" autoLine="0" autoPict="0">
                <anchor moveWithCells="1">
                  <from>
                    <xdr:col>2</xdr:col>
                    <xdr:colOff>571500</xdr:colOff>
                    <xdr:row>154</xdr:row>
                    <xdr:rowOff>57150</xdr:rowOff>
                  </from>
                  <to>
                    <xdr:col>2</xdr:col>
                    <xdr:colOff>885825</xdr:colOff>
                    <xdr:row>154</xdr:row>
                    <xdr:rowOff>266700</xdr:rowOff>
                  </to>
                </anchor>
              </controlPr>
            </control>
          </mc:Choice>
        </mc:AlternateContent>
        <mc:AlternateContent xmlns:mc="http://schemas.openxmlformats.org/markup-compatibility/2006">
          <mc:Choice Requires="x14">
            <control shapeId="2151" r:id="rId97" name="Check Box 103">
              <controlPr defaultSize="0" autoFill="0" autoLine="0" autoPict="0">
                <anchor moveWithCells="1">
                  <from>
                    <xdr:col>2</xdr:col>
                    <xdr:colOff>571500</xdr:colOff>
                    <xdr:row>155</xdr:row>
                    <xdr:rowOff>57150</xdr:rowOff>
                  </from>
                  <to>
                    <xdr:col>2</xdr:col>
                    <xdr:colOff>885825</xdr:colOff>
                    <xdr:row>155</xdr:row>
                    <xdr:rowOff>266700</xdr:rowOff>
                  </to>
                </anchor>
              </controlPr>
            </control>
          </mc:Choice>
        </mc:AlternateContent>
        <mc:AlternateContent xmlns:mc="http://schemas.openxmlformats.org/markup-compatibility/2006">
          <mc:Choice Requires="x14">
            <control shapeId="2152" r:id="rId98" name="Check Box 104">
              <controlPr defaultSize="0" autoFill="0" autoLine="0" autoPict="0">
                <anchor moveWithCells="1">
                  <from>
                    <xdr:col>2</xdr:col>
                    <xdr:colOff>571500</xdr:colOff>
                    <xdr:row>156</xdr:row>
                    <xdr:rowOff>57150</xdr:rowOff>
                  </from>
                  <to>
                    <xdr:col>2</xdr:col>
                    <xdr:colOff>885825</xdr:colOff>
                    <xdr:row>156</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BT561"/>
  <sheetViews>
    <sheetView zoomScaleNormal="100" zoomScaleSheetLayoutView="85" workbookViewId="0">
      <pane ySplit="3" topLeftCell="A70" activePane="bottomLeft" state="frozen"/>
      <selection pane="bottomLeft" activeCell="N18" sqref="N18"/>
    </sheetView>
  </sheetViews>
  <sheetFormatPr baseColWidth="10" defaultColWidth="9.140625" defaultRowHeight="15" x14ac:dyDescent="0.25"/>
  <cols>
    <col min="1" max="1" width="2.28515625" style="151" customWidth="1"/>
    <col min="2" max="2" width="22.7109375" style="152" customWidth="1"/>
    <col min="3" max="7" width="14.7109375" style="152" customWidth="1"/>
    <col min="8" max="8" width="16.5703125" style="152" bestFit="1" customWidth="1"/>
    <col min="9" max="12" width="14.7109375" style="151" customWidth="1"/>
    <col min="13" max="72" width="9.140625" style="151"/>
    <col min="73" max="16384" width="9.140625" style="152"/>
  </cols>
  <sheetData>
    <row r="1" spans="1:72" ht="40.5" customHeight="1" x14ac:dyDescent="0.25">
      <c r="C1" s="151"/>
      <c r="D1" s="151"/>
      <c r="E1" s="200"/>
      <c r="F1" s="200"/>
      <c r="G1" s="200"/>
      <c r="H1" s="200"/>
      <c r="I1" s="200"/>
      <c r="J1" s="200"/>
      <c r="K1" s="200"/>
      <c r="L1" s="200"/>
    </row>
    <row r="2" spans="1:72" ht="15.75" x14ac:dyDescent="0.25">
      <c r="B2" s="153" t="s">
        <v>446</v>
      </c>
      <c r="C2" s="154"/>
      <c r="D2" s="154"/>
      <c r="E2" s="860"/>
      <c r="F2" s="860"/>
      <c r="G2" s="860"/>
      <c r="H2" s="860"/>
      <c r="I2" s="860"/>
      <c r="J2" s="860"/>
      <c r="K2" s="860"/>
      <c r="L2" s="860"/>
    </row>
    <row r="3" spans="1:72" ht="18.75" x14ac:dyDescent="0.3">
      <c r="B3" s="155" t="s">
        <v>1683</v>
      </c>
      <c r="C3" s="156"/>
      <c r="D3" s="157"/>
      <c r="E3" s="862"/>
      <c r="F3" s="860"/>
      <c r="G3" s="860"/>
      <c r="H3" s="860"/>
      <c r="I3" s="860"/>
      <c r="J3" s="860"/>
      <c r="K3" s="860"/>
      <c r="L3" s="860"/>
    </row>
    <row r="4" spans="1:72" s="158" customFormat="1" ht="12.75" x14ac:dyDescent="0.2"/>
    <row r="5" spans="1:72" s="165" customFormat="1" ht="30" customHeight="1" x14ac:dyDescent="0.2">
      <c r="A5" s="158"/>
      <c r="B5" s="159" t="s">
        <v>589</v>
      </c>
      <c r="C5" s="160"/>
      <c r="D5" s="159" t="s">
        <v>1636</v>
      </c>
      <c r="E5" s="161">
        <f>L13</f>
        <v>0</v>
      </c>
      <c r="F5" s="162"/>
      <c r="G5" s="159" t="s">
        <v>1637</v>
      </c>
      <c r="H5" s="163" t="str">
        <f>'Rating calc'!C13</f>
        <v>NICHT QUALIFIZIERT</v>
      </c>
      <c r="I5" s="164" t="str">
        <f>'Rating calc'!C14</f>
        <v>Kein Stern</v>
      </c>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row>
    <row r="6" spans="1:72" s="158" customFormat="1" ht="12.75" x14ac:dyDescent="0.2"/>
    <row r="7" spans="1:72" s="165" customFormat="1" ht="25.5" x14ac:dyDescent="0.2">
      <c r="A7" s="158"/>
      <c r="B7" s="166" t="s">
        <v>1638</v>
      </c>
      <c r="C7" s="166" t="s">
        <v>0</v>
      </c>
      <c r="D7" s="166" t="s">
        <v>551</v>
      </c>
      <c r="E7" s="166" t="s">
        <v>1</v>
      </c>
      <c r="F7" s="166" t="s">
        <v>614</v>
      </c>
      <c r="G7" s="166" t="s">
        <v>615</v>
      </c>
      <c r="H7" s="166" t="s">
        <v>663</v>
      </c>
      <c r="I7" s="166" t="s">
        <v>708</v>
      </c>
      <c r="J7" s="166" t="s">
        <v>731</v>
      </c>
      <c r="K7" s="166" t="s">
        <v>799</v>
      </c>
      <c r="L7" s="166" t="s">
        <v>1643</v>
      </c>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row>
    <row r="8" spans="1:72" s="165" customFormat="1" ht="12.75" x14ac:dyDescent="0.2">
      <c r="A8" s="158"/>
      <c r="B8" s="167" t="s">
        <v>416</v>
      </c>
      <c r="C8" s="168"/>
      <c r="D8" s="169">
        <f>SUM('Teil 1 Gebäude'!G7:G13)</f>
        <v>28</v>
      </c>
      <c r="E8" s="169">
        <f>SUM('Teil 1 Gebäude'!G19:G23)</f>
        <v>20</v>
      </c>
      <c r="F8" s="169">
        <f>SUM('Teil 1 Gebäude'!G29)</f>
        <v>4</v>
      </c>
      <c r="G8" s="169">
        <f>SUM('Teil 1 Gebäude'!G35:G51)</f>
        <v>58</v>
      </c>
      <c r="H8" s="169">
        <f>SUM('Teil 1 Gebäude'!G57:G67)</f>
        <v>39</v>
      </c>
      <c r="I8" s="169">
        <f>SUM('Teil 1 Gebäude'!G73:G82)</f>
        <v>35</v>
      </c>
      <c r="J8" s="169">
        <f>SUM('Teil 1 Gebäude'!G148:G152,'Teil 1 Gebäude'!G129:G132,'Teil 1 Gebäude'!G115,'Teil 1 Gebäude'!G95:G105,'Teil 1 Gebäude'!G91:G93)</f>
        <v>83</v>
      </c>
      <c r="K8" s="170">
        <f>SUM('Teil 1 Gebäude'!G158:G160)</f>
        <v>12</v>
      </c>
      <c r="L8" s="171"/>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row>
    <row r="9" spans="1:72" s="165" customFormat="1" ht="12.75" x14ac:dyDescent="0.2">
      <c r="A9" s="158"/>
      <c r="B9" s="167" t="s">
        <v>420</v>
      </c>
      <c r="C9" s="168"/>
      <c r="D9" s="169">
        <f>'Teil 1 Gebäude'!H14</f>
        <v>0</v>
      </c>
      <c r="E9" s="169">
        <f>'Teil 1 Gebäude'!H24</f>
        <v>0</v>
      </c>
      <c r="F9" s="169">
        <f>'Teil 1 Gebäude'!H30</f>
        <v>0</v>
      </c>
      <c r="G9" s="169">
        <f>'Teil 1 Gebäude'!H52</f>
        <v>0</v>
      </c>
      <c r="H9" s="169">
        <f>'Teil 1 Gebäude'!H68</f>
        <v>0</v>
      </c>
      <c r="I9" s="169">
        <f>'Teil 1 Gebäude'!H83</f>
        <v>0</v>
      </c>
      <c r="J9" s="169">
        <f>'Teil 1 Gebäude'!H153</f>
        <v>0</v>
      </c>
      <c r="K9" s="170">
        <f>'Teil 1 Gebäude'!H161</f>
        <v>0</v>
      </c>
      <c r="L9" s="172"/>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row>
    <row r="10" spans="1:72" s="165" customFormat="1" ht="12.75" x14ac:dyDescent="0.2">
      <c r="A10" s="158"/>
      <c r="B10" s="167" t="s">
        <v>1649</v>
      </c>
      <c r="C10" s="168"/>
      <c r="D10" s="173">
        <f>(D9/D8)*100</f>
        <v>0</v>
      </c>
      <c r="E10" s="173">
        <f t="shared" ref="E10:K10" si="0">(E9/E8)*100</f>
        <v>0</v>
      </c>
      <c r="F10" s="173">
        <f t="shared" si="0"/>
        <v>0</v>
      </c>
      <c r="G10" s="173">
        <f t="shared" si="0"/>
        <v>0</v>
      </c>
      <c r="H10" s="173">
        <f t="shared" si="0"/>
        <v>0</v>
      </c>
      <c r="I10" s="173">
        <f t="shared" si="0"/>
        <v>0</v>
      </c>
      <c r="J10" s="173">
        <f t="shared" si="0"/>
        <v>0</v>
      </c>
      <c r="K10" s="173">
        <f t="shared" si="0"/>
        <v>0</v>
      </c>
      <c r="L10" s="172"/>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row>
    <row r="11" spans="1:72" s="165" customFormat="1" ht="12.75" x14ac:dyDescent="0.2">
      <c r="A11" s="158"/>
      <c r="B11" s="167" t="s">
        <v>1639</v>
      </c>
      <c r="C11" s="168"/>
      <c r="D11" s="174">
        <v>8.5000000000000006E-2</v>
      </c>
      <c r="E11" s="174">
        <v>0.115</v>
      </c>
      <c r="F11" s="174">
        <v>0.05</v>
      </c>
      <c r="G11" s="174">
        <v>0.08</v>
      </c>
      <c r="H11" s="174">
        <v>0.17</v>
      </c>
      <c r="I11" s="174">
        <v>0.14000000000000001</v>
      </c>
      <c r="J11" s="174">
        <v>0.26500000000000001</v>
      </c>
      <c r="K11" s="175">
        <v>9.5000000000000001E-2</v>
      </c>
      <c r="L11" s="176"/>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row>
    <row r="12" spans="1:72" s="165" customFormat="1" ht="12.75" x14ac:dyDescent="0.2">
      <c r="A12" s="158"/>
      <c r="B12" s="167" t="s">
        <v>1640</v>
      </c>
      <c r="C12" s="168"/>
      <c r="D12" s="301">
        <f t="shared" ref="D12:K12" si="1">D11/D8*100</f>
        <v>0.3035714285714286</v>
      </c>
      <c r="E12" s="301">
        <f t="shared" si="1"/>
        <v>0.57499999999999996</v>
      </c>
      <c r="F12" s="301">
        <f t="shared" si="1"/>
        <v>1.25</v>
      </c>
      <c r="G12" s="301">
        <f t="shared" si="1"/>
        <v>0.13793103448275862</v>
      </c>
      <c r="H12" s="301">
        <f t="shared" si="1"/>
        <v>0.43589743589743596</v>
      </c>
      <c r="I12" s="301">
        <f t="shared" si="1"/>
        <v>0.4</v>
      </c>
      <c r="J12" s="301">
        <f t="shared" si="1"/>
        <v>0.31927710843373497</v>
      </c>
      <c r="K12" s="301">
        <f t="shared" si="1"/>
        <v>0.79166666666666674</v>
      </c>
      <c r="L12" s="176"/>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row>
    <row r="13" spans="1:72" s="165" customFormat="1" ht="12.75" x14ac:dyDescent="0.2">
      <c r="A13" s="158"/>
      <c r="B13" s="167" t="s">
        <v>1641</v>
      </c>
      <c r="C13" s="168"/>
      <c r="D13" s="177">
        <f>D10*D11</f>
        <v>0</v>
      </c>
      <c r="E13" s="177">
        <f t="shared" ref="E13:K13" si="2">E10*E11</f>
        <v>0</v>
      </c>
      <c r="F13" s="177">
        <f t="shared" si="2"/>
        <v>0</v>
      </c>
      <c r="G13" s="177">
        <f t="shared" si="2"/>
        <v>0</v>
      </c>
      <c r="H13" s="177">
        <f t="shared" si="2"/>
        <v>0</v>
      </c>
      <c r="I13" s="177">
        <f t="shared" si="2"/>
        <v>0</v>
      </c>
      <c r="J13" s="177">
        <f t="shared" si="2"/>
        <v>0</v>
      </c>
      <c r="K13" s="177">
        <f t="shared" si="2"/>
        <v>0</v>
      </c>
      <c r="L13" s="178">
        <f>SUM(D13:K13)</f>
        <v>0</v>
      </c>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row>
    <row r="14" spans="1:72" s="158" customFormat="1" ht="12.75" x14ac:dyDescent="0.2"/>
    <row r="15" spans="1:72" s="165" customFormat="1" ht="12.75" x14ac:dyDescent="0.2">
      <c r="A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row>
    <row r="16" spans="1:72" s="165" customFormat="1" ht="12.75" x14ac:dyDescent="0.2">
      <c r="A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row>
    <row r="17" spans="1:72" s="165" customFormat="1" ht="12.75" x14ac:dyDescent="0.2">
      <c r="A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row>
    <row r="18" spans="1:72" s="165" customFormat="1" ht="12.75" x14ac:dyDescent="0.2">
      <c r="A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row>
    <row r="19" spans="1:72" s="165" customFormat="1" ht="12.75" x14ac:dyDescent="0.2">
      <c r="A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row>
    <row r="20" spans="1:72" s="165" customFormat="1" ht="12.75" x14ac:dyDescent="0.2">
      <c r="A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row>
    <row r="21" spans="1:72" s="165" customFormat="1" ht="12.75" x14ac:dyDescent="0.2">
      <c r="A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row>
    <row r="22" spans="1:72" s="165" customFormat="1" ht="12.75" x14ac:dyDescent="0.2">
      <c r="A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row>
    <row r="23" spans="1:72" s="165" customFormat="1" ht="12.75" x14ac:dyDescent="0.2">
      <c r="A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row>
    <row r="24" spans="1:72" s="165" customFormat="1" ht="12.75" x14ac:dyDescent="0.2">
      <c r="A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row>
    <row r="25" spans="1:72" s="165" customFormat="1" ht="12.75" x14ac:dyDescent="0.2">
      <c r="A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row>
    <row r="26" spans="1:72" s="165" customFormat="1" ht="12.75" x14ac:dyDescent="0.2">
      <c r="A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row>
    <row r="27" spans="1:72" s="165" customFormat="1" ht="12.75" x14ac:dyDescent="0.2">
      <c r="A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row>
    <row r="28" spans="1:72" s="165" customFormat="1" ht="12.75" x14ac:dyDescent="0.2">
      <c r="A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row>
    <row r="29" spans="1:72" s="165" customFormat="1" ht="12.75" x14ac:dyDescent="0.2">
      <c r="A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row>
    <row r="30" spans="1:72" s="165" customFormat="1" ht="12.75" x14ac:dyDescent="0.2">
      <c r="A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row>
    <row r="31" spans="1:72" s="165" customFormat="1" ht="12.75" x14ac:dyDescent="0.2">
      <c r="A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row>
    <row r="32" spans="1:72" s="165" customFormat="1" ht="12.75" x14ac:dyDescent="0.2">
      <c r="A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row>
    <row r="33" spans="1:72" s="165" customFormat="1" ht="12.75" x14ac:dyDescent="0.2">
      <c r="A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row>
    <row r="34" spans="1:72" s="165" customFormat="1" ht="12.75" x14ac:dyDescent="0.2">
      <c r="A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row>
    <row r="35" spans="1:72" s="158" customFormat="1" ht="38.25" customHeight="1" x14ac:dyDescent="0.2"/>
    <row r="36" spans="1:72" s="158" customFormat="1" ht="38.25" customHeight="1" x14ac:dyDescent="0.2"/>
    <row r="37" spans="1:72" s="158" customFormat="1" ht="22.5" customHeight="1" x14ac:dyDescent="0.2"/>
    <row r="38" spans="1:72" s="165" customFormat="1" ht="12.75" x14ac:dyDescent="0.2">
      <c r="A38" s="158"/>
      <c r="B38" s="179" t="s">
        <v>900</v>
      </c>
      <c r="C38" s="160"/>
      <c r="D38" s="159" t="s">
        <v>1636</v>
      </c>
      <c r="E38" s="161">
        <f>L46</f>
        <v>2.795454545454545</v>
      </c>
      <c r="F38" s="162"/>
      <c r="G38" s="159" t="s">
        <v>1637</v>
      </c>
      <c r="H38" s="163" t="str">
        <f>'Rating calc'!C28</f>
        <v>NICHT QUALIFIZIERT</v>
      </c>
      <c r="I38" s="164" t="str">
        <f>'Rating calc'!C29</f>
        <v>Kein Stern</v>
      </c>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row>
    <row r="39" spans="1:72" s="165" customFormat="1" ht="12.75" x14ac:dyDescent="0.2">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row>
    <row r="40" spans="1:72" s="165" customFormat="1" ht="25.5" x14ac:dyDescent="0.2">
      <c r="A40" s="158"/>
      <c r="B40" s="166" t="s">
        <v>1642</v>
      </c>
      <c r="C40" s="166" t="s">
        <v>0</v>
      </c>
      <c r="D40" s="166" t="s">
        <v>551</v>
      </c>
      <c r="E40" s="166" t="s">
        <v>1</v>
      </c>
      <c r="F40" s="166" t="s">
        <v>614</v>
      </c>
      <c r="G40" s="166" t="s">
        <v>615</v>
      </c>
      <c r="H40" s="166" t="s">
        <v>663</v>
      </c>
      <c r="I40" s="166" t="s">
        <v>708</v>
      </c>
      <c r="J40" s="166" t="s">
        <v>731</v>
      </c>
      <c r="K40" s="166" t="s">
        <v>799</v>
      </c>
      <c r="L40" s="166" t="s">
        <v>1643</v>
      </c>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row>
    <row r="41" spans="1:72" s="165" customFormat="1" ht="12.75" x14ac:dyDescent="0.2">
      <c r="A41" s="158"/>
      <c r="B41" s="167" t="s">
        <v>416</v>
      </c>
      <c r="C41" s="169">
        <f>SUM('Teil 2 Gebäudebetrieb'!G7:G32)</f>
        <v>52</v>
      </c>
      <c r="D41" s="169">
        <f>SUM('Teil 2 Gebäudebetrieb'!G38:G45)</f>
        <v>22</v>
      </c>
      <c r="E41" s="180"/>
      <c r="F41" s="180"/>
      <c r="G41" s="169">
        <f>SUM('Teil 2 Gebäudebetrieb'!G51:G58)</f>
        <v>22</v>
      </c>
      <c r="H41" s="169">
        <f>SUM('Teil 2 Gebäudebetrieb'!G64:G85)</f>
        <v>55</v>
      </c>
      <c r="I41" s="169">
        <f>SUM('Teil 2 Gebäudebetrieb'!G91:G104)</f>
        <v>44</v>
      </c>
      <c r="J41" s="169">
        <f>SUM('Teil 2 Gebäudebetrieb'!G209,'Teil 2 Gebäudebetrieb'!G202:G208,'Teil 2 Gebäudebetrieb'!G153,'Teil 2 Gebäudebetrieb'!G117:G118,'Teil 2 Gebäudebetrieb'!G115,'Teil 2 Gebäudebetrieb'!G110)</f>
        <v>75</v>
      </c>
      <c r="K41" s="170">
        <f>SUM('Teil 2 Gebäudebetrieb'!G214:G216)</f>
        <v>8</v>
      </c>
      <c r="L41" s="171"/>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row>
    <row r="42" spans="1:72" s="165" customFormat="1" ht="12.75" x14ac:dyDescent="0.2">
      <c r="A42" s="158"/>
      <c r="B42" s="167" t="s">
        <v>420</v>
      </c>
      <c r="C42" s="169">
        <f>'Teil 2 Gebäudebetrieb'!H33</f>
        <v>0</v>
      </c>
      <c r="D42" s="181">
        <f>'Teil 2 Gebäudebetrieb'!H46</f>
        <v>5</v>
      </c>
      <c r="E42" s="180"/>
      <c r="F42" s="180"/>
      <c r="G42" s="169">
        <f>'Teil 2 Gebäudebetrieb'!H59</f>
        <v>0</v>
      </c>
      <c r="H42" s="169">
        <f>'Teil 2 Gebäudebetrieb'!H86</f>
        <v>4</v>
      </c>
      <c r="I42" s="169">
        <f>'Teil 2 Gebäudebetrieb'!H105</f>
        <v>0</v>
      </c>
      <c r="J42" s="169">
        <f>'Teil 2 Gebäudebetrieb'!H210</f>
        <v>0</v>
      </c>
      <c r="K42" s="170">
        <f>'Teil 2 Gebäudebetrieb'!H217</f>
        <v>0</v>
      </c>
      <c r="L42" s="172"/>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row>
    <row r="43" spans="1:72" s="165" customFormat="1" ht="12.75" x14ac:dyDescent="0.2">
      <c r="A43" s="158"/>
      <c r="B43" s="167" t="s">
        <v>1649</v>
      </c>
      <c r="C43" s="182">
        <f>(C42/C41)*100</f>
        <v>0</v>
      </c>
      <c r="D43" s="182">
        <f>(D42/D41)*100</f>
        <v>22.727272727272727</v>
      </c>
      <c r="E43" s="180"/>
      <c r="F43" s="180"/>
      <c r="G43" s="182">
        <f t="shared" ref="G43:K43" si="3">(G42/G41)*100</f>
        <v>0</v>
      </c>
      <c r="H43" s="182">
        <f t="shared" si="3"/>
        <v>7.2727272727272725</v>
      </c>
      <c r="I43" s="182">
        <f t="shared" si="3"/>
        <v>0</v>
      </c>
      <c r="J43" s="182">
        <f t="shared" si="3"/>
        <v>0</v>
      </c>
      <c r="K43" s="182">
        <f t="shared" si="3"/>
        <v>0</v>
      </c>
      <c r="L43" s="172"/>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row>
    <row r="44" spans="1:72" s="165" customFormat="1" ht="12.75" x14ac:dyDescent="0.2">
      <c r="A44" s="158"/>
      <c r="B44" s="167" t="s">
        <v>1639</v>
      </c>
      <c r="C44" s="183">
        <v>0.15</v>
      </c>
      <c r="D44" s="174">
        <v>7.4999999999999997E-2</v>
      </c>
      <c r="E44" s="180"/>
      <c r="F44" s="180"/>
      <c r="G44" s="174">
        <v>5.5E-2</v>
      </c>
      <c r="H44" s="174">
        <v>0.15</v>
      </c>
      <c r="I44" s="174">
        <v>0.13</v>
      </c>
      <c r="J44" s="174">
        <v>0.315</v>
      </c>
      <c r="K44" s="175">
        <v>0.125</v>
      </c>
      <c r="L44" s="176"/>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row>
    <row r="45" spans="1:72" s="165" customFormat="1" ht="12.75" x14ac:dyDescent="0.2">
      <c r="A45" s="158"/>
      <c r="B45" s="167" t="s">
        <v>1640</v>
      </c>
      <c r="C45" s="301">
        <f>C44/C41*100</f>
        <v>0.28846153846153844</v>
      </c>
      <c r="D45" s="301">
        <f>D44/D41*100</f>
        <v>0.34090909090909088</v>
      </c>
      <c r="E45" s="180"/>
      <c r="F45" s="180"/>
      <c r="G45" s="301">
        <f>G44/G41*100</f>
        <v>0.25</v>
      </c>
      <c r="H45" s="301">
        <f>H44/H41*100</f>
        <v>0.27272727272727271</v>
      </c>
      <c r="I45" s="301">
        <f>I44/I41*100</f>
        <v>0.29545454545454547</v>
      </c>
      <c r="J45" s="301">
        <f>J44/J41*100</f>
        <v>0.42</v>
      </c>
      <c r="K45" s="301">
        <f>K44/K41*100</f>
        <v>1.5625</v>
      </c>
      <c r="L45" s="176"/>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row>
    <row r="46" spans="1:72" s="165" customFormat="1" ht="12.75" x14ac:dyDescent="0.2">
      <c r="A46" s="158"/>
      <c r="B46" s="167" t="s">
        <v>1641</v>
      </c>
      <c r="C46" s="184">
        <f>C43*C44</f>
        <v>0</v>
      </c>
      <c r="D46" s="184">
        <f t="shared" ref="D46:K46" si="4">D43*D44</f>
        <v>1.7045454545454544</v>
      </c>
      <c r="E46" s="180"/>
      <c r="F46" s="180"/>
      <c r="G46" s="184">
        <f t="shared" si="4"/>
        <v>0</v>
      </c>
      <c r="H46" s="185">
        <f t="shared" si="4"/>
        <v>1.0909090909090908</v>
      </c>
      <c r="I46" s="184">
        <f t="shared" si="4"/>
        <v>0</v>
      </c>
      <c r="J46" s="184">
        <f t="shared" si="4"/>
        <v>0</v>
      </c>
      <c r="K46" s="169">
        <f t="shared" si="4"/>
        <v>0</v>
      </c>
      <c r="L46" s="178">
        <f>SUM(C46:K46)</f>
        <v>2.795454545454545</v>
      </c>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row>
    <row r="47" spans="1:72" s="158" customFormat="1" ht="12.75" x14ac:dyDescent="0.2">
      <c r="L47" s="304"/>
    </row>
    <row r="48" spans="1:72" s="165" customFormat="1" ht="12.75" x14ac:dyDescent="0.2">
      <c r="A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row>
    <row r="49" spans="1:72" s="165" customFormat="1" ht="12.75" x14ac:dyDescent="0.2">
      <c r="A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row>
    <row r="50" spans="1:72" s="165" customFormat="1" ht="12.75" x14ac:dyDescent="0.2">
      <c r="A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row>
    <row r="51" spans="1:72" s="165" customFormat="1" ht="12.75" x14ac:dyDescent="0.2">
      <c r="A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row>
    <row r="52" spans="1:72" s="165" customFormat="1" ht="12.75" x14ac:dyDescent="0.2">
      <c r="A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row>
    <row r="53" spans="1:72" s="165" customFormat="1" ht="12.75" x14ac:dyDescent="0.2">
      <c r="A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row>
    <row r="54" spans="1:72" s="165" customFormat="1" ht="12.75" x14ac:dyDescent="0.2">
      <c r="A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row>
    <row r="55" spans="1:72" s="165" customFormat="1" ht="12.75" x14ac:dyDescent="0.2">
      <c r="A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row>
    <row r="56" spans="1:72" s="165" customFormat="1" ht="12.75" x14ac:dyDescent="0.2">
      <c r="A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row>
    <row r="57" spans="1:72" s="165" customFormat="1" ht="12.75" x14ac:dyDescent="0.2">
      <c r="A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row>
    <row r="58" spans="1:72" s="165" customFormat="1" ht="12.75" x14ac:dyDescent="0.2">
      <c r="A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row>
    <row r="59" spans="1:72" s="165" customFormat="1" ht="12.75" x14ac:dyDescent="0.2">
      <c r="A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row>
    <row r="60" spans="1:72" s="165" customFormat="1" ht="12.75" x14ac:dyDescent="0.2">
      <c r="A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row>
    <row r="61" spans="1:72" s="165" customFormat="1" ht="12.75" x14ac:dyDescent="0.2">
      <c r="A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row>
    <row r="62" spans="1:72" s="165" customFormat="1" ht="12.75" x14ac:dyDescent="0.2">
      <c r="A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row>
    <row r="63" spans="1:72" s="165" customFormat="1" ht="12.75" x14ac:dyDescent="0.2">
      <c r="A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row>
    <row r="64" spans="1:72" s="165" customFormat="1" ht="12.75" x14ac:dyDescent="0.2">
      <c r="A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row>
    <row r="65" spans="1:72" s="165" customFormat="1" ht="12.75" x14ac:dyDescent="0.2">
      <c r="A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row>
    <row r="66" spans="1:72" s="158" customFormat="1" ht="27.75" customHeight="1" x14ac:dyDescent="0.2"/>
    <row r="67" spans="1:72" s="158" customFormat="1" ht="27.75" customHeight="1" x14ac:dyDescent="0.2"/>
    <row r="68" spans="1:72" s="158" customFormat="1" ht="27.75" customHeight="1" x14ac:dyDescent="0.2"/>
    <row r="69" spans="1:72" s="158" customFormat="1" ht="12.75" x14ac:dyDescent="0.2"/>
    <row r="70" spans="1:72" s="158" customFormat="1" ht="12.75" x14ac:dyDescent="0.2">
      <c r="B70" s="179" t="s">
        <v>902</v>
      </c>
      <c r="C70" s="160"/>
      <c r="D70" s="159" t="s">
        <v>1636</v>
      </c>
      <c r="E70" s="161">
        <f>L84</f>
        <v>0.67153829741839122</v>
      </c>
      <c r="F70" s="162"/>
      <c r="G70" s="159" t="s">
        <v>1637</v>
      </c>
      <c r="H70" s="163" t="str">
        <f>'Rating calc'!C47</f>
        <v>NICHT QUALIFIZIERT</v>
      </c>
      <c r="I70" s="164" t="str">
        <f>'Rating calc'!C48</f>
        <v>Kein Stern</v>
      </c>
    </row>
    <row r="71" spans="1:72" s="158" customFormat="1" ht="12.75" x14ac:dyDescent="0.2"/>
    <row r="72" spans="1:72" s="158" customFormat="1" ht="25.5" x14ac:dyDescent="0.2">
      <c r="B72" s="166" t="s">
        <v>1644</v>
      </c>
      <c r="C72" s="166" t="s">
        <v>0</v>
      </c>
      <c r="D72" s="166" t="s">
        <v>551</v>
      </c>
      <c r="E72" s="166" t="s">
        <v>1</v>
      </c>
      <c r="F72" s="166" t="s">
        <v>614</v>
      </c>
      <c r="G72" s="166" t="s">
        <v>615</v>
      </c>
      <c r="H72" s="166" t="s">
        <v>663</v>
      </c>
      <c r="I72" s="166" t="s">
        <v>708</v>
      </c>
      <c r="J72" s="166" t="s">
        <v>731</v>
      </c>
      <c r="K72" s="166" t="s">
        <v>799</v>
      </c>
      <c r="L72" s="186" t="s">
        <v>1643</v>
      </c>
    </row>
    <row r="73" spans="1:72" s="158" customFormat="1" ht="12.75" x14ac:dyDescent="0.2">
      <c r="B73" s="187" t="s">
        <v>1646</v>
      </c>
      <c r="C73" s="169">
        <f>C41</f>
        <v>52</v>
      </c>
      <c r="D73" s="169">
        <f>D41</f>
        <v>22</v>
      </c>
      <c r="E73" s="180"/>
      <c r="F73" s="180"/>
      <c r="G73" s="188">
        <f t="shared" ref="G73:K74" si="5">G41</f>
        <v>22</v>
      </c>
      <c r="H73" s="188">
        <f t="shared" si="5"/>
        <v>55</v>
      </c>
      <c r="I73" s="188">
        <f t="shared" si="5"/>
        <v>44</v>
      </c>
      <c r="J73" s="188">
        <f t="shared" si="5"/>
        <v>75</v>
      </c>
      <c r="K73" s="189">
        <f t="shared" si="5"/>
        <v>8</v>
      </c>
      <c r="L73" s="171"/>
    </row>
    <row r="74" spans="1:72" s="158" customFormat="1" ht="12.75" x14ac:dyDescent="0.2">
      <c r="B74" s="187" t="s">
        <v>1645</v>
      </c>
      <c r="C74" s="169">
        <f>C42</f>
        <v>0</v>
      </c>
      <c r="D74" s="169">
        <f>D42</f>
        <v>5</v>
      </c>
      <c r="E74" s="180"/>
      <c r="F74" s="180"/>
      <c r="G74" s="188">
        <f t="shared" si="5"/>
        <v>0</v>
      </c>
      <c r="H74" s="188">
        <f t="shared" si="5"/>
        <v>4</v>
      </c>
      <c r="I74" s="188">
        <f t="shared" si="5"/>
        <v>0</v>
      </c>
      <c r="J74" s="188">
        <f t="shared" si="5"/>
        <v>0</v>
      </c>
      <c r="K74" s="189">
        <f t="shared" si="5"/>
        <v>0</v>
      </c>
      <c r="L74" s="172"/>
    </row>
    <row r="75" spans="1:72" s="158" customFormat="1" ht="12.75" x14ac:dyDescent="0.2">
      <c r="B75" s="932"/>
      <c r="C75" s="933"/>
      <c r="D75" s="933"/>
      <c r="E75" s="933"/>
      <c r="F75" s="933"/>
      <c r="G75" s="933"/>
      <c r="H75" s="933"/>
      <c r="I75" s="933"/>
      <c r="J75" s="933"/>
      <c r="K75" s="934"/>
      <c r="L75" s="172"/>
    </row>
    <row r="76" spans="1:72" s="158" customFormat="1" ht="12.75" x14ac:dyDescent="0.2">
      <c r="B76" s="167" t="s">
        <v>1647</v>
      </c>
      <c r="C76" s="169">
        <f>SUM('Teil 3 Gebäudenutzung'!H7:H29)</f>
        <v>37</v>
      </c>
      <c r="D76" s="169">
        <f>SUM('Teil 3 Gebäudenutzung'!H147:H169)</f>
        <v>87</v>
      </c>
      <c r="E76" s="169">
        <f>SUM('Teil 3 Gebäudenutzung'!H241,'Teil 3 Gebäudenutzung'!H223,'Teil 3 Gebäudenutzung'!H212,'Teil 3 Gebäudenutzung'!H175:H204)</f>
        <v>93</v>
      </c>
      <c r="F76" s="169">
        <f>SUM('Teil 3 Gebäudenutzung'!H67:H92)</f>
        <v>106</v>
      </c>
      <c r="G76" s="169">
        <f>SUM('Teil 3 Gebäudenutzung'!H98:H115)</f>
        <v>70</v>
      </c>
      <c r="H76" s="188">
        <f>SUM('Teil 3 Gebäudenutzung'!H247:H274)</f>
        <v>74</v>
      </c>
      <c r="I76" s="188">
        <f>SUM('Teil 3 Gebäudenutzung'!H121:H141)</f>
        <v>71</v>
      </c>
      <c r="J76" s="188">
        <f>SUM('Teil 3 Gebäudenutzung'!H35:H51,'Teil 3 Gebäudenutzung'!H60)</f>
        <v>68</v>
      </c>
      <c r="K76" s="189">
        <f>SUM('Teil 3 Gebäudenutzung'!H280)</f>
        <v>3</v>
      </c>
      <c r="L76" s="172"/>
    </row>
    <row r="77" spans="1:72" s="158" customFormat="1" ht="12.75" x14ac:dyDescent="0.2">
      <c r="B77" s="167" t="s">
        <v>1648</v>
      </c>
      <c r="C77" s="169">
        <f>'Teil 3 Gebäudenutzung'!I30</f>
        <v>0</v>
      </c>
      <c r="D77" s="169">
        <f>'Teil 3 Gebäudenutzung'!I170</f>
        <v>0</v>
      </c>
      <c r="E77" s="169">
        <f>'Teil 3 Gebäudenutzung'!I242</f>
        <v>0</v>
      </c>
      <c r="F77" s="169">
        <f>'Teil 3 Gebäudenutzung'!I93</f>
        <v>0</v>
      </c>
      <c r="G77" s="169">
        <f>'Teil 3 Gebäudenutzung'!I116</f>
        <v>0</v>
      </c>
      <c r="H77" s="181">
        <f>'Teil 3 Gebäudenutzung'!I275</f>
        <v>0</v>
      </c>
      <c r="I77" s="181">
        <f>'Teil 3 Gebäudenutzung'!I142</f>
        <v>0</v>
      </c>
      <c r="J77" s="169">
        <f>'Teil 3 Gebäudenutzung'!I62</f>
        <v>0</v>
      </c>
      <c r="K77" s="190">
        <f>'Teil 3 Gebäudenutzung'!I281</f>
        <v>0</v>
      </c>
      <c r="L77" s="172"/>
    </row>
    <row r="78" spans="1:72" s="158" customFormat="1" ht="12.75" x14ac:dyDescent="0.2">
      <c r="B78" s="932"/>
      <c r="C78" s="933"/>
      <c r="D78" s="933"/>
      <c r="E78" s="933"/>
      <c r="F78" s="933"/>
      <c r="G78" s="933"/>
      <c r="H78" s="933"/>
      <c r="I78" s="933"/>
      <c r="J78" s="933"/>
      <c r="K78" s="934"/>
      <c r="L78" s="172"/>
    </row>
    <row r="79" spans="1:72" s="158" customFormat="1" ht="12.75" x14ac:dyDescent="0.2">
      <c r="B79" s="167" t="s">
        <v>416</v>
      </c>
      <c r="C79" s="169">
        <f>C73+C76</f>
        <v>89</v>
      </c>
      <c r="D79" s="169">
        <f t="shared" ref="D79:K79" si="6">D73+D76</f>
        <v>109</v>
      </c>
      <c r="E79" s="169">
        <v>93</v>
      </c>
      <c r="F79" s="169">
        <f t="shared" si="6"/>
        <v>106</v>
      </c>
      <c r="G79" s="169">
        <f t="shared" si="6"/>
        <v>92</v>
      </c>
      <c r="H79" s="169">
        <f t="shared" si="6"/>
        <v>129</v>
      </c>
      <c r="I79" s="169">
        <f>I73+I76</f>
        <v>115</v>
      </c>
      <c r="J79" s="169">
        <f t="shared" si="6"/>
        <v>143</v>
      </c>
      <c r="K79" s="169">
        <f t="shared" si="6"/>
        <v>11</v>
      </c>
      <c r="L79" s="172"/>
    </row>
    <row r="80" spans="1:72" s="158" customFormat="1" ht="12.75" x14ac:dyDescent="0.2">
      <c r="B80" s="167" t="s">
        <v>420</v>
      </c>
      <c r="C80" s="169">
        <f>C74+C77</f>
        <v>0</v>
      </c>
      <c r="D80" s="169">
        <f t="shared" ref="D80:K80" si="7">D74+D77</f>
        <v>5</v>
      </c>
      <c r="E80" s="169">
        <f t="shared" si="7"/>
        <v>0</v>
      </c>
      <c r="F80" s="169">
        <f t="shared" si="7"/>
        <v>0</v>
      </c>
      <c r="G80" s="169">
        <f t="shared" si="7"/>
        <v>0</v>
      </c>
      <c r="H80" s="169">
        <f t="shared" si="7"/>
        <v>4</v>
      </c>
      <c r="I80" s="169">
        <f t="shared" si="7"/>
        <v>0</v>
      </c>
      <c r="J80" s="169">
        <f t="shared" si="7"/>
        <v>0</v>
      </c>
      <c r="K80" s="169">
        <f t="shared" si="7"/>
        <v>0</v>
      </c>
      <c r="L80" s="172"/>
    </row>
    <row r="81" spans="2:12" s="158" customFormat="1" ht="12.75" x14ac:dyDescent="0.2">
      <c r="B81" s="167" t="s">
        <v>1649</v>
      </c>
      <c r="C81" s="182">
        <f>(C80/C79)*100</f>
        <v>0</v>
      </c>
      <c r="D81" s="182">
        <f t="shared" ref="D81:K81" si="8">(D80/D79)*100</f>
        <v>4.5871559633027523</v>
      </c>
      <c r="E81" s="182">
        <f t="shared" si="8"/>
        <v>0</v>
      </c>
      <c r="F81" s="182">
        <f t="shared" si="8"/>
        <v>0</v>
      </c>
      <c r="G81" s="182">
        <f t="shared" si="8"/>
        <v>0</v>
      </c>
      <c r="H81" s="182">
        <f t="shared" si="8"/>
        <v>3.1007751937984498</v>
      </c>
      <c r="I81" s="182">
        <f t="shared" si="8"/>
        <v>0</v>
      </c>
      <c r="J81" s="182">
        <f t="shared" si="8"/>
        <v>0</v>
      </c>
      <c r="K81" s="182">
        <f t="shared" si="8"/>
        <v>0</v>
      </c>
      <c r="L81" s="172"/>
    </row>
    <row r="82" spans="2:12" s="158" customFormat="1" ht="12.75" x14ac:dyDescent="0.2">
      <c r="B82" s="167" t="s">
        <v>1639</v>
      </c>
      <c r="C82" s="174">
        <v>0.12</v>
      </c>
      <c r="D82" s="174">
        <v>4.4999999999999998E-2</v>
      </c>
      <c r="E82" s="174">
        <v>0.185</v>
      </c>
      <c r="F82" s="174">
        <v>0.115</v>
      </c>
      <c r="G82" s="174">
        <v>3.5000000000000003E-2</v>
      </c>
      <c r="H82" s="174">
        <v>0.15</v>
      </c>
      <c r="I82" s="174">
        <v>0.105</v>
      </c>
      <c r="J82" s="174">
        <v>0.19500000000000001</v>
      </c>
      <c r="K82" s="175">
        <v>0.05</v>
      </c>
      <c r="L82" s="176"/>
    </row>
    <row r="83" spans="2:12" s="158" customFormat="1" ht="12.75" x14ac:dyDescent="0.2">
      <c r="B83" s="167" t="s">
        <v>1640</v>
      </c>
      <c r="C83" s="302">
        <f t="shared" ref="C83:K83" si="9">C82/C79*100</f>
        <v>0.1348314606741573</v>
      </c>
      <c r="D83" s="302">
        <f t="shared" si="9"/>
        <v>4.1284403669724766E-2</v>
      </c>
      <c r="E83" s="302">
        <f t="shared" si="9"/>
        <v>0.19892473118279572</v>
      </c>
      <c r="F83" s="302">
        <f t="shared" si="9"/>
        <v>0.10849056603773587</v>
      </c>
      <c r="G83" s="302">
        <f t="shared" si="9"/>
        <v>3.8043478260869568E-2</v>
      </c>
      <c r="H83" s="302">
        <f t="shared" si="9"/>
        <v>0.11627906976744186</v>
      </c>
      <c r="I83" s="302">
        <f t="shared" si="9"/>
        <v>9.1304347826086943E-2</v>
      </c>
      <c r="J83" s="301">
        <f t="shared" si="9"/>
        <v>0.13636363636363638</v>
      </c>
      <c r="K83" s="302">
        <f t="shared" si="9"/>
        <v>0.45454545454545459</v>
      </c>
      <c r="L83" s="176"/>
    </row>
    <row r="84" spans="2:12" s="158" customFormat="1" ht="12.75" x14ac:dyDescent="0.2">
      <c r="B84" s="167" t="s">
        <v>1641</v>
      </c>
      <c r="C84" s="184">
        <f>C81*C82</f>
        <v>0</v>
      </c>
      <c r="D84" s="184">
        <f t="shared" ref="D84:K84" si="10">D81*D82</f>
        <v>0.20642201834862384</v>
      </c>
      <c r="E84" s="184">
        <f t="shared" si="10"/>
        <v>0</v>
      </c>
      <c r="F84" s="184">
        <f t="shared" si="10"/>
        <v>0</v>
      </c>
      <c r="G84" s="184">
        <f t="shared" si="10"/>
        <v>0</v>
      </c>
      <c r="H84" s="184">
        <f t="shared" si="10"/>
        <v>0.46511627906976744</v>
      </c>
      <c r="I84" s="184">
        <f t="shared" si="10"/>
        <v>0</v>
      </c>
      <c r="J84" s="184">
        <f t="shared" si="10"/>
        <v>0</v>
      </c>
      <c r="K84" s="184">
        <f t="shared" si="10"/>
        <v>0</v>
      </c>
      <c r="L84" s="178">
        <f>SUM(C84:K84)</f>
        <v>0.67153829741839122</v>
      </c>
    </row>
    <row r="85" spans="2:12" s="158" customFormat="1" ht="12.75" x14ac:dyDescent="0.2"/>
    <row r="86" spans="2:12" s="158" customFormat="1" ht="12.75" x14ac:dyDescent="0.2"/>
    <row r="87" spans="2:12" s="158" customFormat="1" ht="12.75" x14ac:dyDescent="0.2"/>
    <row r="88" spans="2:12" s="158" customFormat="1" ht="12.75" x14ac:dyDescent="0.2"/>
    <row r="89" spans="2:12" s="158" customFormat="1" ht="12.75" x14ac:dyDescent="0.2"/>
    <row r="90" spans="2:12" s="158" customFormat="1" ht="12.75" x14ac:dyDescent="0.2"/>
    <row r="91" spans="2:12" s="158" customFormat="1" ht="12.75" x14ac:dyDescent="0.2"/>
    <row r="92" spans="2:12" s="158" customFormat="1" ht="12.75" x14ac:dyDescent="0.2"/>
    <row r="93" spans="2:12" s="158" customFormat="1" ht="12.75" x14ac:dyDescent="0.2"/>
    <row r="94" spans="2:12" s="158" customFormat="1" ht="12.75" x14ac:dyDescent="0.2"/>
    <row r="95" spans="2:12" s="158" customFormat="1" ht="12.75" x14ac:dyDescent="0.2"/>
    <row r="96" spans="2:12" s="158" customFormat="1" ht="12.75" x14ac:dyDescent="0.2"/>
    <row r="97" s="158" customFormat="1" ht="12.75" x14ac:dyDescent="0.2"/>
    <row r="98" s="158" customFormat="1" ht="12.75" x14ac:dyDescent="0.2"/>
    <row r="99" s="158" customFormat="1" ht="12.75" x14ac:dyDescent="0.2"/>
    <row r="100" s="158" customFormat="1" ht="12.75" x14ac:dyDescent="0.2"/>
    <row r="101" s="158" customFormat="1" ht="12.75" x14ac:dyDescent="0.2"/>
    <row r="102" s="158" customFormat="1" ht="12.75" x14ac:dyDescent="0.2"/>
    <row r="103" s="158" customFormat="1" ht="12.75" x14ac:dyDescent="0.2"/>
    <row r="104" s="158" customFormat="1" ht="12.75" x14ac:dyDescent="0.2"/>
    <row r="105" s="158" customFormat="1" ht="12.75" x14ac:dyDescent="0.2"/>
    <row r="106" s="158" customFormat="1" ht="12.75" x14ac:dyDescent="0.2"/>
    <row r="107" s="158" customFormat="1" ht="12.75" x14ac:dyDescent="0.2"/>
    <row r="108" s="158" customFormat="1" ht="12.75" x14ac:dyDescent="0.2"/>
    <row r="109" s="158" customFormat="1" ht="12.75" x14ac:dyDescent="0.2"/>
    <row r="110" s="158" customFormat="1" ht="12.75" x14ac:dyDescent="0.2"/>
    <row r="111" s="158" customFormat="1" ht="12.75" x14ac:dyDescent="0.2"/>
    <row r="112" s="158" customFormat="1" ht="12.75" x14ac:dyDescent="0.2"/>
    <row r="113" s="158" customFormat="1" ht="12.75" x14ac:dyDescent="0.2"/>
    <row r="114" s="158" customFormat="1" ht="12.75" x14ac:dyDescent="0.2"/>
    <row r="115" s="158" customFormat="1" ht="12.75" x14ac:dyDescent="0.2"/>
    <row r="116" s="158" customFormat="1" ht="12.75" x14ac:dyDescent="0.2"/>
    <row r="117" s="158" customFormat="1" ht="12.75" x14ac:dyDescent="0.2"/>
    <row r="118" s="158" customFormat="1" ht="12.75" x14ac:dyDescent="0.2"/>
    <row r="119" s="158" customFormat="1" ht="12.75" x14ac:dyDescent="0.2"/>
    <row r="120" s="158" customFormat="1" ht="12.75" x14ac:dyDescent="0.2"/>
    <row r="121" s="158" customFormat="1" ht="12.75" x14ac:dyDescent="0.2"/>
    <row r="122" s="158" customFormat="1" ht="12.75" x14ac:dyDescent="0.2"/>
    <row r="123" s="158" customFormat="1" ht="12.75" x14ac:dyDescent="0.2"/>
    <row r="124" s="158" customFormat="1" ht="12.75" x14ac:dyDescent="0.2"/>
    <row r="125" s="158" customFormat="1" ht="12.75" x14ac:dyDescent="0.2"/>
    <row r="126" s="158" customFormat="1" ht="12.75" x14ac:dyDescent="0.2"/>
    <row r="127" s="158" customFormat="1" ht="12.75" x14ac:dyDescent="0.2"/>
    <row r="128" s="158" customFormat="1" ht="12.75" x14ac:dyDescent="0.2"/>
    <row r="129" s="158" customFormat="1" ht="12.75" x14ac:dyDescent="0.2"/>
    <row r="130" s="158" customFormat="1" ht="12.75" x14ac:dyDescent="0.2"/>
    <row r="131" s="158" customFormat="1" ht="12.75" x14ac:dyDescent="0.2"/>
    <row r="132" s="158" customFormat="1" ht="12.75" x14ac:dyDescent="0.2"/>
    <row r="133" s="158" customFormat="1" ht="12.75" x14ac:dyDescent="0.2"/>
    <row r="134" s="158" customFormat="1" ht="12.75" x14ac:dyDescent="0.2"/>
    <row r="135" s="158" customFormat="1" ht="12.75" x14ac:dyDescent="0.2"/>
    <row r="136" s="158" customFormat="1" ht="12.75" x14ac:dyDescent="0.2"/>
    <row r="137" s="158" customFormat="1" ht="12.75" x14ac:dyDescent="0.2"/>
    <row r="138" s="158" customFormat="1" ht="12.75" x14ac:dyDescent="0.2"/>
    <row r="139" s="158" customFormat="1" ht="12.75" x14ac:dyDescent="0.2"/>
    <row r="140" s="158" customFormat="1" ht="12.75" x14ac:dyDescent="0.2"/>
    <row r="141" s="158" customFormat="1" ht="12.75" x14ac:dyDescent="0.2"/>
    <row r="142" s="158" customFormat="1" ht="12.75" x14ac:dyDescent="0.2"/>
    <row r="143" s="158" customFormat="1" ht="12.75" x14ac:dyDescent="0.2"/>
    <row r="144" s="158" customFormat="1" ht="12.75" x14ac:dyDescent="0.2"/>
    <row r="145" s="158" customFormat="1" ht="12.75" x14ac:dyDescent="0.2"/>
    <row r="146" s="158" customFormat="1" ht="12.75" x14ac:dyDescent="0.2"/>
    <row r="147" s="158" customFormat="1" ht="12.75" x14ac:dyDescent="0.2"/>
    <row r="148" s="158" customFormat="1" ht="12.75" x14ac:dyDescent="0.2"/>
    <row r="149" s="158" customFormat="1" ht="12.75" x14ac:dyDescent="0.2"/>
    <row r="150" s="158" customFormat="1" ht="12.75" x14ac:dyDescent="0.2"/>
    <row r="151" s="158" customFormat="1" ht="12.75" x14ac:dyDescent="0.2"/>
    <row r="152" s="158" customFormat="1" ht="12.75" x14ac:dyDescent="0.2"/>
    <row r="153" s="158" customFormat="1" ht="12.75" x14ac:dyDescent="0.2"/>
    <row r="154" s="158" customFormat="1" ht="12.75" x14ac:dyDescent="0.2"/>
    <row r="155" s="158" customFormat="1" ht="12.75" x14ac:dyDescent="0.2"/>
    <row r="156" s="158" customFormat="1" ht="12.75" x14ac:dyDescent="0.2"/>
    <row r="157" s="158" customFormat="1" ht="12.75" x14ac:dyDescent="0.2"/>
    <row r="158" s="158" customFormat="1" ht="12.75" x14ac:dyDescent="0.2"/>
    <row r="159" s="158" customFormat="1" ht="12.75" x14ac:dyDescent="0.2"/>
    <row r="160" s="158" customFormat="1" ht="12.75" x14ac:dyDescent="0.2"/>
    <row r="161" s="158" customFormat="1" ht="12.75" x14ac:dyDescent="0.2"/>
    <row r="162" s="158" customFormat="1" ht="12.75" x14ac:dyDescent="0.2"/>
    <row r="163" s="158" customFormat="1" ht="12.75" x14ac:dyDescent="0.2"/>
    <row r="164" s="158" customFormat="1" ht="12.75" x14ac:dyDescent="0.2"/>
    <row r="165" s="158" customFormat="1" ht="12.75" x14ac:dyDescent="0.2"/>
    <row r="166" s="158" customFormat="1" ht="12.75" x14ac:dyDescent="0.2"/>
    <row r="167" s="158" customFormat="1" ht="12.75" x14ac:dyDescent="0.2"/>
    <row r="168" s="158" customFormat="1" ht="12.75" x14ac:dyDescent="0.2"/>
    <row r="169" s="158" customFormat="1" ht="12.75" x14ac:dyDescent="0.2"/>
    <row r="170" s="158" customFormat="1" ht="12.75" x14ac:dyDescent="0.2"/>
    <row r="171" s="158" customFormat="1" ht="12.75" x14ac:dyDescent="0.2"/>
    <row r="172" s="158" customFormat="1" ht="12.75" x14ac:dyDescent="0.2"/>
    <row r="173" s="158" customFormat="1" ht="12.75" x14ac:dyDescent="0.2"/>
    <row r="174" s="158" customFormat="1" ht="12.75" x14ac:dyDescent="0.2"/>
    <row r="175" s="158" customFormat="1" ht="12.75" x14ac:dyDescent="0.2"/>
    <row r="176" s="158" customFormat="1" ht="12.75" x14ac:dyDescent="0.2"/>
    <row r="177" s="158" customFormat="1" ht="12.75" x14ac:dyDescent="0.2"/>
    <row r="178" s="158" customFormat="1" ht="12.75" x14ac:dyDescent="0.2"/>
    <row r="179" s="158" customFormat="1" ht="12.75" x14ac:dyDescent="0.2"/>
    <row r="180" s="158" customFormat="1" ht="12.75" x14ac:dyDescent="0.2"/>
    <row r="181" s="158" customFormat="1" ht="12.75" x14ac:dyDescent="0.2"/>
    <row r="182" s="158" customFormat="1" ht="12.75" x14ac:dyDescent="0.2"/>
    <row r="183" s="158" customFormat="1" ht="12.75" x14ac:dyDescent="0.2"/>
    <row r="184" s="158" customFormat="1" ht="12.75" x14ac:dyDescent="0.2"/>
    <row r="185" s="158" customFormat="1" ht="12.75" x14ac:dyDescent="0.2"/>
    <row r="186" s="158" customFormat="1" ht="12.75" x14ac:dyDescent="0.2"/>
    <row r="187" s="158" customFormat="1" ht="12.75" x14ac:dyDescent="0.2"/>
    <row r="188" s="158" customFormat="1" ht="12.75" x14ac:dyDescent="0.2"/>
    <row r="189" s="158" customFormat="1" ht="12.75" x14ac:dyDescent="0.2"/>
    <row r="190" s="158" customFormat="1" ht="12.75" x14ac:dyDescent="0.2"/>
    <row r="191" s="158" customFormat="1" ht="12.75" x14ac:dyDescent="0.2"/>
    <row r="192" s="158" customFormat="1" ht="12.75" x14ac:dyDescent="0.2"/>
    <row r="193" s="158" customFormat="1" ht="12.75" x14ac:dyDescent="0.2"/>
    <row r="194" s="158" customFormat="1" ht="12.75" x14ac:dyDescent="0.2"/>
    <row r="195" s="158" customFormat="1" ht="12.75" x14ac:dyDescent="0.2"/>
    <row r="196" s="158" customFormat="1" ht="12.75" x14ac:dyDescent="0.2"/>
    <row r="197" s="158" customFormat="1" ht="12.75" x14ac:dyDescent="0.2"/>
    <row r="198" s="158" customFormat="1" ht="12.75" x14ac:dyDescent="0.2"/>
    <row r="199" s="158" customFormat="1" ht="12.75" x14ac:dyDescent="0.2"/>
    <row r="200" s="158" customFormat="1" ht="12.75" x14ac:dyDescent="0.2"/>
    <row r="201" s="158" customFormat="1" ht="12.75" x14ac:dyDescent="0.2"/>
    <row r="202" s="158" customFormat="1" ht="12.75" x14ac:dyDescent="0.2"/>
    <row r="203" s="158" customFormat="1" ht="12.75" x14ac:dyDescent="0.2"/>
    <row r="204" s="158" customFormat="1" ht="12.75" x14ac:dyDescent="0.2"/>
    <row r="205" s="158" customFormat="1" ht="12.75" x14ac:dyDescent="0.2"/>
    <row r="206" s="158" customFormat="1" ht="12.75" x14ac:dyDescent="0.2"/>
    <row r="207" s="158" customFormat="1" ht="12.75" x14ac:dyDescent="0.2"/>
    <row r="208" s="151" customFormat="1" x14ac:dyDescent="0.25"/>
    <row r="209" s="151" customFormat="1" x14ac:dyDescent="0.25"/>
    <row r="210" s="151" customFormat="1" x14ac:dyDescent="0.25"/>
    <row r="211" s="151" customFormat="1" x14ac:dyDescent="0.25"/>
    <row r="212" s="151" customFormat="1" x14ac:dyDescent="0.25"/>
    <row r="213" s="151" customFormat="1" x14ac:dyDescent="0.25"/>
    <row r="214" s="151" customFormat="1" x14ac:dyDescent="0.25"/>
    <row r="215" s="151" customFormat="1" x14ac:dyDescent="0.25"/>
    <row r="216" s="151" customFormat="1" x14ac:dyDescent="0.25"/>
    <row r="217" s="151" customFormat="1" x14ac:dyDescent="0.25"/>
    <row r="218" s="151" customFormat="1" x14ac:dyDescent="0.25"/>
    <row r="219" s="151" customFormat="1" x14ac:dyDescent="0.25"/>
    <row r="220" s="151" customFormat="1" x14ac:dyDescent="0.25"/>
    <row r="221" s="151" customFormat="1" x14ac:dyDescent="0.25"/>
    <row r="222" s="151" customFormat="1" x14ac:dyDescent="0.25"/>
    <row r="223" s="151" customFormat="1" x14ac:dyDescent="0.25"/>
    <row r="224" s="151" customFormat="1" x14ac:dyDescent="0.25"/>
    <row r="225" s="151" customFormat="1" x14ac:dyDescent="0.25"/>
    <row r="226" s="151" customFormat="1" x14ac:dyDescent="0.25"/>
    <row r="227" s="151" customFormat="1" x14ac:dyDescent="0.25"/>
    <row r="228" s="151" customFormat="1" x14ac:dyDescent="0.25"/>
    <row r="229" s="151" customFormat="1" x14ac:dyDescent="0.25"/>
    <row r="230" s="151" customFormat="1" x14ac:dyDescent="0.25"/>
    <row r="231" s="151" customFormat="1" x14ac:dyDescent="0.25"/>
    <row r="232" s="151" customFormat="1" x14ac:dyDescent="0.25"/>
    <row r="233" s="151" customFormat="1" x14ac:dyDescent="0.25"/>
    <row r="234" s="151" customFormat="1" x14ac:dyDescent="0.25"/>
    <row r="235" s="151" customFormat="1" x14ac:dyDescent="0.25"/>
    <row r="236" s="151" customFormat="1" x14ac:dyDescent="0.25"/>
    <row r="237" s="151" customFormat="1" x14ac:dyDescent="0.25"/>
    <row r="238" s="151" customFormat="1" x14ac:dyDescent="0.25"/>
    <row r="239" s="151" customFormat="1" x14ac:dyDescent="0.25"/>
    <row r="240" s="151" customFormat="1" x14ac:dyDescent="0.25"/>
    <row r="241" s="151" customFormat="1" x14ac:dyDescent="0.25"/>
    <row r="242" s="151" customFormat="1" x14ac:dyDescent="0.25"/>
    <row r="243" s="151" customFormat="1" x14ac:dyDescent="0.25"/>
    <row r="244" s="151" customFormat="1" x14ac:dyDescent="0.25"/>
    <row r="245" s="151" customFormat="1" x14ac:dyDescent="0.25"/>
    <row r="246" s="151" customFormat="1" x14ac:dyDescent="0.25"/>
    <row r="247" s="151" customFormat="1" x14ac:dyDescent="0.25"/>
    <row r="248" s="151" customFormat="1" x14ac:dyDescent="0.25"/>
    <row r="249" s="151" customFormat="1" x14ac:dyDescent="0.25"/>
    <row r="250" s="151" customFormat="1" x14ac:dyDescent="0.25"/>
    <row r="251" s="151" customFormat="1" x14ac:dyDescent="0.25"/>
    <row r="252" s="151" customFormat="1" x14ac:dyDescent="0.25"/>
    <row r="253" s="151" customFormat="1" x14ac:dyDescent="0.25"/>
    <row r="254" s="151" customFormat="1" x14ac:dyDescent="0.25"/>
    <row r="255" s="151" customFormat="1" x14ac:dyDescent="0.25"/>
    <row r="256" s="151" customFormat="1" x14ac:dyDescent="0.25"/>
    <row r="257" s="151" customFormat="1" x14ac:dyDescent="0.25"/>
    <row r="258" s="151" customFormat="1" x14ac:dyDescent="0.25"/>
    <row r="259" s="151" customFormat="1" x14ac:dyDescent="0.25"/>
    <row r="260" s="151" customFormat="1" x14ac:dyDescent="0.25"/>
    <row r="261" s="151" customFormat="1" x14ac:dyDescent="0.25"/>
    <row r="262" s="151" customFormat="1" x14ac:dyDescent="0.25"/>
    <row r="263" s="151" customFormat="1" x14ac:dyDescent="0.25"/>
    <row r="264" s="151" customFormat="1" x14ac:dyDescent="0.25"/>
    <row r="265" s="151" customFormat="1" x14ac:dyDescent="0.25"/>
    <row r="266" s="151" customFormat="1" x14ac:dyDescent="0.25"/>
    <row r="267" s="151" customFormat="1" x14ac:dyDescent="0.25"/>
    <row r="268" s="151" customFormat="1" x14ac:dyDescent="0.25"/>
    <row r="269" s="151" customFormat="1" x14ac:dyDescent="0.25"/>
    <row r="270" s="151" customFormat="1" x14ac:dyDescent="0.25"/>
    <row r="271" s="151" customFormat="1" x14ac:dyDescent="0.25"/>
    <row r="272" s="151" customFormat="1" x14ac:dyDescent="0.25"/>
    <row r="273" s="151" customFormat="1" x14ac:dyDescent="0.25"/>
    <row r="274" s="151" customFormat="1" x14ac:dyDescent="0.25"/>
    <row r="275" s="151" customFormat="1" x14ac:dyDescent="0.25"/>
    <row r="276" s="151" customFormat="1" x14ac:dyDescent="0.25"/>
    <row r="277" s="151" customFormat="1" x14ac:dyDescent="0.25"/>
    <row r="278" s="151" customFormat="1" x14ac:dyDescent="0.25"/>
    <row r="279" s="151" customFormat="1" x14ac:dyDescent="0.25"/>
    <row r="280" s="151" customFormat="1" x14ac:dyDescent="0.25"/>
    <row r="281" s="151" customFormat="1" x14ac:dyDescent="0.25"/>
    <row r="282" s="151" customFormat="1" x14ac:dyDescent="0.25"/>
    <row r="283" s="151" customFormat="1" x14ac:dyDescent="0.25"/>
    <row r="284" s="151" customFormat="1" x14ac:dyDescent="0.25"/>
    <row r="285" s="151" customFormat="1" x14ac:dyDescent="0.25"/>
    <row r="286" s="151" customFormat="1" x14ac:dyDescent="0.25"/>
    <row r="287" s="151" customFormat="1" x14ac:dyDescent="0.25"/>
    <row r="288" s="151" customFormat="1" x14ac:dyDescent="0.25"/>
    <row r="289" s="151" customFormat="1" x14ac:dyDescent="0.25"/>
    <row r="290" s="151" customFormat="1" x14ac:dyDescent="0.25"/>
    <row r="291" s="151" customFormat="1" x14ac:dyDescent="0.25"/>
    <row r="292" s="151" customFormat="1" x14ac:dyDescent="0.25"/>
    <row r="293" s="151" customFormat="1" x14ac:dyDescent="0.25"/>
    <row r="294" s="151" customFormat="1" x14ac:dyDescent="0.25"/>
    <row r="295" s="151" customFormat="1" x14ac:dyDescent="0.25"/>
    <row r="296" s="151" customFormat="1" x14ac:dyDescent="0.25"/>
    <row r="297" s="151" customFormat="1" x14ac:dyDescent="0.25"/>
    <row r="298" s="151" customFormat="1" x14ac:dyDescent="0.25"/>
    <row r="299" s="151" customFormat="1" x14ac:dyDescent="0.25"/>
    <row r="300" s="151" customFormat="1" x14ac:dyDescent="0.25"/>
    <row r="301" s="151" customFormat="1" x14ac:dyDescent="0.25"/>
    <row r="302" s="151" customFormat="1" x14ac:dyDescent="0.25"/>
    <row r="303" s="151" customFormat="1" x14ac:dyDescent="0.25"/>
    <row r="304" s="151" customFormat="1" x14ac:dyDescent="0.25"/>
    <row r="305" s="151" customFormat="1" x14ac:dyDescent="0.25"/>
    <row r="306" s="151" customFormat="1" x14ac:dyDescent="0.25"/>
    <row r="307" s="151" customFormat="1" x14ac:dyDescent="0.25"/>
    <row r="308" s="151" customFormat="1" x14ac:dyDescent="0.25"/>
    <row r="309" s="151" customFormat="1" x14ac:dyDescent="0.25"/>
    <row r="310" s="151" customFormat="1" x14ac:dyDescent="0.25"/>
    <row r="311" s="151" customFormat="1" x14ac:dyDescent="0.25"/>
    <row r="312" s="151" customFormat="1" x14ac:dyDescent="0.25"/>
    <row r="313" s="151" customFormat="1" x14ac:dyDescent="0.25"/>
    <row r="314" s="151" customFormat="1" x14ac:dyDescent="0.25"/>
    <row r="315" s="151" customFormat="1" x14ac:dyDescent="0.25"/>
    <row r="316" s="151" customFormat="1" x14ac:dyDescent="0.25"/>
    <row r="317" s="151" customFormat="1" x14ac:dyDescent="0.25"/>
    <row r="318" s="151" customFormat="1" x14ac:dyDescent="0.25"/>
    <row r="319" s="151" customFormat="1" x14ac:dyDescent="0.25"/>
    <row r="320" s="151" customFormat="1" x14ac:dyDescent="0.25"/>
    <row r="321" s="151" customFormat="1" x14ac:dyDescent="0.25"/>
    <row r="322" s="151" customFormat="1" x14ac:dyDescent="0.25"/>
    <row r="323" s="151" customFormat="1" x14ac:dyDescent="0.25"/>
    <row r="324" s="151" customFormat="1" x14ac:dyDescent="0.25"/>
    <row r="325" s="151" customFormat="1" x14ac:dyDescent="0.25"/>
    <row r="326" s="151" customFormat="1" x14ac:dyDescent="0.25"/>
    <row r="327" s="151" customFormat="1" x14ac:dyDescent="0.25"/>
    <row r="328" s="151" customFormat="1" x14ac:dyDescent="0.25"/>
    <row r="329" s="151" customFormat="1" x14ac:dyDescent="0.25"/>
    <row r="330" s="151" customFormat="1" x14ac:dyDescent="0.25"/>
    <row r="331" s="151" customFormat="1" x14ac:dyDescent="0.25"/>
    <row r="332" s="151" customFormat="1" x14ac:dyDescent="0.25"/>
    <row r="333" s="151" customFormat="1" x14ac:dyDescent="0.25"/>
    <row r="334" s="151" customFormat="1" x14ac:dyDescent="0.25"/>
    <row r="335" s="151" customFormat="1" x14ac:dyDescent="0.25"/>
    <row r="336" s="151" customFormat="1" x14ac:dyDescent="0.25"/>
    <row r="337" s="151" customFormat="1" x14ac:dyDescent="0.25"/>
    <row r="338" s="151" customFormat="1" x14ac:dyDescent="0.25"/>
    <row r="339" s="151" customFormat="1" x14ac:dyDescent="0.25"/>
    <row r="340" s="151" customFormat="1" x14ac:dyDescent="0.25"/>
    <row r="341" s="151" customFormat="1" x14ac:dyDescent="0.25"/>
    <row r="342" s="151" customFormat="1" x14ac:dyDescent="0.25"/>
    <row r="343" s="151" customFormat="1" x14ac:dyDescent="0.25"/>
    <row r="344" s="151" customFormat="1" x14ac:dyDescent="0.25"/>
    <row r="345" s="151" customFormat="1" x14ac:dyDescent="0.25"/>
    <row r="346" s="151" customFormat="1" x14ac:dyDescent="0.25"/>
    <row r="347" s="151" customFormat="1" x14ac:dyDescent="0.25"/>
    <row r="348" s="151" customFormat="1" x14ac:dyDescent="0.25"/>
    <row r="349" s="151" customFormat="1" x14ac:dyDescent="0.25"/>
    <row r="350" s="151" customFormat="1" x14ac:dyDescent="0.25"/>
    <row r="351" s="151" customFormat="1" x14ac:dyDescent="0.25"/>
    <row r="352" s="151" customFormat="1" x14ac:dyDescent="0.25"/>
    <row r="353" s="151" customFormat="1" x14ac:dyDescent="0.25"/>
    <row r="354" s="151" customFormat="1" x14ac:dyDescent="0.25"/>
    <row r="355" s="151" customFormat="1" x14ac:dyDescent="0.25"/>
    <row r="356" s="151" customFormat="1" x14ac:dyDescent="0.25"/>
    <row r="357" s="151" customFormat="1" x14ac:dyDescent="0.25"/>
    <row r="358" s="151" customFormat="1" x14ac:dyDescent="0.25"/>
    <row r="359" s="151" customFormat="1" x14ac:dyDescent="0.25"/>
    <row r="360" s="151" customFormat="1" x14ac:dyDescent="0.25"/>
    <row r="361" s="151" customFormat="1" x14ac:dyDescent="0.25"/>
    <row r="362" s="151" customFormat="1" x14ac:dyDescent="0.25"/>
    <row r="363" s="151" customFormat="1" x14ac:dyDescent="0.25"/>
    <row r="364" s="151" customFormat="1" x14ac:dyDescent="0.25"/>
    <row r="365" s="151" customFormat="1" x14ac:dyDescent="0.25"/>
    <row r="366" s="151" customFormat="1" x14ac:dyDescent="0.25"/>
    <row r="367" s="151" customFormat="1" x14ac:dyDescent="0.25"/>
    <row r="368" s="151" customFormat="1" x14ac:dyDescent="0.25"/>
    <row r="369" s="151" customFormat="1" x14ac:dyDescent="0.25"/>
    <row r="370" s="151" customFormat="1" x14ac:dyDescent="0.25"/>
    <row r="371" s="151" customFormat="1" x14ac:dyDescent="0.25"/>
    <row r="372" s="151" customFormat="1" x14ac:dyDescent="0.25"/>
    <row r="373" s="151" customFormat="1" x14ac:dyDescent="0.25"/>
    <row r="374" s="151" customFormat="1" x14ac:dyDescent="0.25"/>
    <row r="375" s="151" customFormat="1" x14ac:dyDescent="0.25"/>
    <row r="376" s="151" customFormat="1" x14ac:dyDescent="0.25"/>
    <row r="377" s="151" customFormat="1" x14ac:dyDescent="0.25"/>
    <row r="378" s="151" customFormat="1" x14ac:dyDescent="0.25"/>
    <row r="379" s="151" customFormat="1" x14ac:dyDescent="0.25"/>
    <row r="380" s="151" customFormat="1" x14ac:dyDescent="0.25"/>
    <row r="381" s="151" customFormat="1" x14ac:dyDescent="0.25"/>
    <row r="382" s="151" customFormat="1" x14ac:dyDescent="0.25"/>
    <row r="383" s="151" customFormat="1" x14ac:dyDescent="0.25"/>
    <row r="384" s="151" customFormat="1" x14ac:dyDescent="0.25"/>
    <row r="385" s="151" customFormat="1" x14ac:dyDescent="0.25"/>
    <row r="386" s="151" customFormat="1" x14ac:dyDescent="0.25"/>
    <row r="387" s="151" customFormat="1" x14ac:dyDescent="0.25"/>
    <row r="388" s="151" customFormat="1" x14ac:dyDescent="0.25"/>
    <row r="389" s="151" customFormat="1" x14ac:dyDescent="0.25"/>
    <row r="390" s="151" customFormat="1" x14ac:dyDescent="0.25"/>
    <row r="391" s="151" customFormat="1" x14ac:dyDescent="0.25"/>
    <row r="392" s="151" customFormat="1" x14ac:dyDescent="0.25"/>
    <row r="393" s="151" customFormat="1" x14ac:dyDescent="0.25"/>
    <row r="394" s="151" customFormat="1" x14ac:dyDescent="0.25"/>
    <row r="395" s="151" customFormat="1" x14ac:dyDescent="0.25"/>
    <row r="396" s="151" customFormat="1" x14ac:dyDescent="0.25"/>
    <row r="397" s="151" customFormat="1" x14ac:dyDescent="0.25"/>
    <row r="398" s="151" customFormat="1" x14ac:dyDescent="0.25"/>
    <row r="399" s="151" customFormat="1" x14ac:dyDescent="0.25"/>
    <row r="400" s="151" customFormat="1" x14ac:dyDescent="0.25"/>
    <row r="401" s="151" customFormat="1" x14ac:dyDescent="0.25"/>
    <row r="402" s="151" customFormat="1" x14ac:dyDescent="0.25"/>
    <row r="403" s="151" customFormat="1" x14ac:dyDescent="0.25"/>
    <row r="404" s="151" customFormat="1" x14ac:dyDescent="0.25"/>
    <row r="405" s="151" customFormat="1" x14ac:dyDescent="0.25"/>
    <row r="406" s="151" customFormat="1" x14ac:dyDescent="0.25"/>
    <row r="407" s="151" customFormat="1" x14ac:dyDescent="0.25"/>
    <row r="408" s="151" customFormat="1" x14ac:dyDescent="0.25"/>
    <row r="409" s="151" customFormat="1" x14ac:dyDescent="0.25"/>
    <row r="410" s="151" customFormat="1" x14ac:dyDescent="0.25"/>
    <row r="411" s="151" customFormat="1" x14ac:dyDescent="0.25"/>
    <row r="412" s="151" customFormat="1" x14ac:dyDescent="0.25"/>
    <row r="413" s="151" customFormat="1" x14ac:dyDescent="0.25"/>
    <row r="414" s="151" customFormat="1" x14ac:dyDescent="0.25"/>
    <row r="415" s="151" customFormat="1" x14ac:dyDescent="0.25"/>
    <row r="416" s="151" customFormat="1" x14ac:dyDescent="0.25"/>
    <row r="417" s="151" customFormat="1" x14ac:dyDescent="0.25"/>
    <row r="418" s="151" customFormat="1" x14ac:dyDescent="0.25"/>
    <row r="419" s="151" customFormat="1" x14ac:dyDescent="0.25"/>
    <row r="420" s="151" customFormat="1" x14ac:dyDescent="0.25"/>
    <row r="421" s="151" customFormat="1" x14ac:dyDescent="0.25"/>
    <row r="422" s="151" customFormat="1" x14ac:dyDescent="0.25"/>
    <row r="423" s="151" customFormat="1" x14ac:dyDescent="0.25"/>
    <row r="424" s="151" customFormat="1" x14ac:dyDescent="0.25"/>
    <row r="425" s="151" customFormat="1" x14ac:dyDescent="0.25"/>
    <row r="426" s="151" customFormat="1" x14ac:dyDescent="0.25"/>
    <row r="427" s="151" customFormat="1" x14ac:dyDescent="0.25"/>
    <row r="428" s="151" customFormat="1" x14ac:dyDescent="0.25"/>
    <row r="429" s="151" customFormat="1" x14ac:dyDescent="0.25"/>
    <row r="430" s="151" customFormat="1" x14ac:dyDescent="0.25"/>
    <row r="431" s="151" customFormat="1" x14ac:dyDescent="0.25"/>
    <row r="432" s="151" customFormat="1" x14ac:dyDescent="0.25"/>
    <row r="433" s="151" customFormat="1" x14ac:dyDescent="0.25"/>
    <row r="434" s="151" customFormat="1" x14ac:dyDescent="0.25"/>
    <row r="435" s="151" customFormat="1" x14ac:dyDescent="0.25"/>
    <row r="436" s="151" customFormat="1" x14ac:dyDescent="0.25"/>
    <row r="437" s="151" customFormat="1" x14ac:dyDescent="0.25"/>
    <row r="438" s="151" customFormat="1" x14ac:dyDescent="0.25"/>
    <row r="439" s="151" customFormat="1" x14ac:dyDescent="0.25"/>
    <row r="440" s="151" customFormat="1" x14ac:dyDescent="0.25"/>
    <row r="441" s="151" customFormat="1" x14ac:dyDescent="0.25"/>
    <row r="442" s="151" customFormat="1" x14ac:dyDescent="0.25"/>
    <row r="443" s="151" customFormat="1" x14ac:dyDescent="0.25"/>
    <row r="444" s="151" customFormat="1" x14ac:dyDescent="0.25"/>
    <row r="445" s="151" customFormat="1" x14ac:dyDescent="0.25"/>
    <row r="446" s="151" customFormat="1" x14ac:dyDescent="0.25"/>
    <row r="447" s="151" customFormat="1" x14ac:dyDescent="0.25"/>
    <row r="448" s="151" customFormat="1" x14ac:dyDescent="0.25"/>
    <row r="449" s="151" customFormat="1" x14ac:dyDescent="0.25"/>
    <row r="450" s="151" customFormat="1" x14ac:dyDescent="0.25"/>
    <row r="451" s="151" customFormat="1" x14ac:dyDescent="0.25"/>
    <row r="452" s="151" customFormat="1" x14ac:dyDescent="0.25"/>
    <row r="453" s="151" customFormat="1" x14ac:dyDescent="0.25"/>
    <row r="454" s="151" customFormat="1" x14ac:dyDescent="0.25"/>
    <row r="455" s="151" customFormat="1" x14ac:dyDescent="0.25"/>
    <row r="456" s="151" customFormat="1" x14ac:dyDescent="0.25"/>
    <row r="457" s="151" customFormat="1" x14ac:dyDescent="0.25"/>
    <row r="458" s="151" customFormat="1" x14ac:dyDescent="0.25"/>
    <row r="459" s="151" customFormat="1" x14ac:dyDescent="0.25"/>
    <row r="460" s="151" customFormat="1" x14ac:dyDescent="0.25"/>
    <row r="461" s="151" customFormat="1" x14ac:dyDescent="0.25"/>
    <row r="462" s="151" customFormat="1" x14ac:dyDescent="0.25"/>
    <row r="463" s="151" customFormat="1" x14ac:dyDescent="0.25"/>
    <row r="464" s="151" customFormat="1" x14ac:dyDescent="0.25"/>
    <row r="465" s="151" customFormat="1" x14ac:dyDescent="0.25"/>
    <row r="466" s="151" customFormat="1" x14ac:dyDescent="0.25"/>
    <row r="467" s="151" customFormat="1" x14ac:dyDescent="0.25"/>
    <row r="468" s="151" customFormat="1" x14ac:dyDescent="0.25"/>
    <row r="469" s="151" customFormat="1" x14ac:dyDescent="0.25"/>
    <row r="470" s="151" customFormat="1" x14ac:dyDescent="0.25"/>
    <row r="471" s="151" customFormat="1" x14ac:dyDescent="0.25"/>
    <row r="472" s="151" customFormat="1" x14ac:dyDescent="0.25"/>
    <row r="473" s="151" customFormat="1" x14ac:dyDescent="0.25"/>
    <row r="474" s="151" customFormat="1" x14ac:dyDescent="0.25"/>
    <row r="475" s="151" customFormat="1" x14ac:dyDescent="0.25"/>
    <row r="476" s="151" customFormat="1" x14ac:dyDescent="0.25"/>
    <row r="477" s="151" customFormat="1" x14ac:dyDescent="0.25"/>
    <row r="478" s="151" customFormat="1" x14ac:dyDescent="0.25"/>
    <row r="479" s="151" customFormat="1" x14ac:dyDescent="0.25"/>
    <row r="480" s="151" customFormat="1" x14ac:dyDescent="0.25"/>
    <row r="481" s="151" customFormat="1" x14ac:dyDescent="0.25"/>
    <row r="482" s="151" customFormat="1" x14ac:dyDescent="0.25"/>
    <row r="483" s="151" customFormat="1" x14ac:dyDescent="0.25"/>
    <row r="484" s="151" customFormat="1" x14ac:dyDescent="0.25"/>
    <row r="485" s="151" customFormat="1" x14ac:dyDescent="0.25"/>
    <row r="486" s="151" customFormat="1" x14ac:dyDescent="0.25"/>
    <row r="487" s="151" customFormat="1" x14ac:dyDescent="0.25"/>
    <row r="488" s="151" customFormat="1" x14ac:dyDescent="0.25"/>
    <row r="489" s="151" customFormat="1" x14ac:dyDescent="0.25"/>
    <row r="490" s="151" customFormat="1" x14ac:dyDescent="0.25"/>
    <row r="491" s="151" customFormat="1" x14ac:dyDescent="0.25"/>
    <row r="492" s="151" customFormat="1" x14ac:dyDescent="0.25"/>
    <row r="493" s="151" customFormat="1" x14ac:dyDescent="0.25"/>
    <row r="494" s="151" customFormat="1" x14ac:dyDescent="0.25"/>
    <row r="495" s="151" customFormat="1" x14ac:dyDescent="0.25"/>
    <row r="496" s="151" customFormat="1" x14ac:dyDescent="0.25"/>
    <row r="497" s="151" customFormat="1" x14ac:dyDescent="0.25"/>
    <row r="498" s="151" customFormat="1" x14ac:dyDescent="0.25"/>
    <row r="499" s="151" customFormat="1" x14ac:dyDescent="0.25"/>
    <row r="500" s="151" customFormat="1" x14ac:dyDescent="0.25"/>
    <row r="501" s="151" customFormat="1" x14ac:dyDescent="0.25"/>
    <row r="502" s="151" customFormat="1" x14ac:dyDescent="0.25"/>
    <row r="503" s="151" customFormat="1" x14ac:dyDescent="0.25"/>
    <row r="504" s="151" customFormat="1" x14ac:dyDescent="0.25"/>
    <row r="505" s="151" customFormat="1" x14ac:dyDescent="0.25"/>
    <row r="506" s="151" customFormat="1" x14ac:dyDescent="0.25"/>
    <row r="507" s="151" customFormat="1" x14ac:dyDescent="0.25"/>
    <row r="508" s="151" customFormat="1" x14ac:dyDescent="0.25"/>
    <row r="509" s="151" customFormat="1" x14ac:dyDescent="0.25"/>
    <row r="510" s="151" customFormat="1" x14ac:dyDescent="0.25"/>
    <row r="511" s="151" customFormat="1" x14ac:dyDescent="0.25"/>
    <row r="512" s="151" customFormat="1" x14ac:dyDescent="0.25"/>
    <row r="513" s="151" customFormat="1" x14ac:dyDescent="0.25"/>
    <row r="514" s="151" customFormat="1" x14ac:dyDescent="0.25"/>
    <row r="515" s="151" customFormat="1" x14ac:dyDescent="0.25"/>
    <row r="516" s="151" customFormat="1" x14ac:dyDescent="0.25"/>
    <row r="517" s="151" customFormat="1" x14ac:dyDescent="0.25"/>
    <row r="518" s="151" customFormat="1" x14ac:dyDescent="0.25"/>
    <row r="519" s="151" customFormat="1" x14ac:dyDescent="0.25"/>
    <row r="520" s="151" customFormat="1" x14ac:dyDescent="0.25"/>
    <row r="521" s="151" customFormat="1" x14ac:dyDescent="0.25"/>
    <row r="522" s="151" customFormat="1" x14ac:dyDescent="0.25"/>
    <row r="523" s="151" customFormat="1" x14ac:dyDescent="0.25"/>
    <row r="524" s="151" customFormat="1" x14ac:dyDescent="0.25"/>
    <row r="525" s="151" customFormat="1" x14ac:dyDescent="0.25"/>
    <row r="526" s="151" customFormat="1" x14ac:dyDescent="0.25"/>
    <row r="527" s="151" customFormat="1" x14ac:dyDescent="0.25"/>
    <row r="528" s="151" customFormat="1" x14ac:dyDescent="0.25"/>
    <row r="529" s="151" customFormat="1" x14ac:dyDescent="0.25"/>
    <row r="530" s="151" customFormat="1" x14ac:dyDescent="0.25"/>
    <row r="531" s="151" customFormat="1" x14ac:dyDescent="0.25"/>
    <row r="532" s="151" customFormat="1" x14ac:dyDescent="0.25"/>
    <row r="533" s="151" customFormat="1" x14ac:dyDescent="0.25"/>
    <row r="534" s="151" customFormat="1" x14ac:dyDescent="0.25"/>
    <row r="535" s="151" customFormat="1" x14ac:dyDescent="0.25"/>
    <row r="536" s="151" customFormat="1" x14ac:dyDescent="0.25"/>
    <row r="537" s="151" customFormat="1" x14ac:dyDescent="0.25"/>
    <row r="538" s="151" customFormat="1" x14ac:dyDescent="0.25"/>
    <row r="539" s="151" customFormat="1" x14ac:dyDescent="0.25"/>
    <row r="540" s="151" customFormat="1" x14ac:dyDescent="0.25"/>
    <row r="541" s="151" customFormat="1" x14ac:dyDescent="0.25"/>
    <row r="542" s="151" customFormat="1" x14ac:dyDescent="0.25"/>
    <row r="543" s="151" customFormat="1" x14ac:dyDescent="0.25"/>
    <row r="544" s="151" customFormat="1" x14ac:dyDescent="0.25"/>
    <row r="545" s="151" customFormat="1" x14ac:dyDescent="0.25"/>
    <row r="546" s="151" customFormat="1" x14ac:dyDescent="0.25"/>
    <row r="547" s="151" customFormat="1" x14ac:dyDescent="0.25"/>
    <row r="548" s="151" customFormat="1" x14ac:dyDescent="0.25"/>
    <row r="549" s="151" customFormat="1" x14ac:dyDescent="0.25"/>
    <row r="550" s="151" customFormat="1" x14ac:dyDescent="0.25"/>
    <row r="551" s="151" customFormat="1" x14ac:dyDescent="0.25"/>
    <row r="552" s="151" customFormat="1" x14ac:dyDescent="0.25"/>
    <row r="553" s="151" customFormat="1" x14ac:dyDescent="0.25"/>
    <row r="554" s="151" customFormat="1" x14ac:dyDescent="0.25"/>
    <row r="555" s="151" customFormat="1" x14ac:dyDescent="0.25"/>
    <row r="556" s="151" customFormat="1" x14ac:dyDescent="0.25"/>
    <row r="557" s="151" customFormat="1" x14ac:dyDescent="0.25"/>
    <row r="558" s="151" customFormat="1" x14ac:dyDescent="0.25"/>
    <row r="559" s="151" customFormat="1" x14ac:dyDescent="0.25"/>
    <row r="560" s="151" customFormat="1" x14ac:dyDescent="0.25"/>
    <row r="561" s="151" customFormat="1" x14ac:dyDescent="0.25"/>
  </sheetData>
  <sheetProtection password="8657" sheet="1" objects="1" scenarios="1" formatCells="0" formatColumns="0" formatRows="0"/>
  <mergeCells count="2">
    <mergeCell ref="B75:K75"/>
    <mergeCell ref="B78:K78"/>
  </mergeCells>
  <pageMargins left="0.70866141732283472" right="0.70866141732283472" top="0.74803149606299213" bottom="0.74803149606299213" header="0.31496062992125984" footer="0.31496062992125984"/>
  <pageSetup paperSize="9" scale="75" fitToHeight="5" orientation="landscape" r:id="rId1"/>
  <rowBreaks count="2" manualBreakCount="2">
    <brk id="35" max="11" man="1"/>
    <brk id="67" max="11" man="1"/>
  </rowBreaks>
  <ignoredErrors>
    <ignoredError sqref="G8 D8:E8 H8:I8 C41:I41 C76:D76 K8 K41 K76 F76:I76"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S69"/>
  <sheetViews>
    <sheetView topLeftCell="A13" workbookViewId="0">
      <selection activeCell="R38" sqref="R38"/>
    </sheetView>
  </sheetViews>
  <sheetFormatPr baseColWidth="10" defaultColWidth="9.140625" defaultRowHeight="15" x14ac:dyDescent="0.25"/>
  <cols>
    <col min="1" max="1" width="9.140625" style="152"/>
    <col min="2" max="2" width="10" style="152" bestFit="1" customWidth="1"/>
    <col min="3" max="3" width="18.7109375" style="152" bestFit="1" customWidth="1"/>
    <col min="4" max="11" width="9.140625" style="152"/>
    <col min="12" max="13" width="10.140625" style="152" bestFit="1" customWidth="1"/>
    <col min="14" max="14" width="7" style="152" customWidth="1"/>
    <col min="15" max="15" width="17" style="152" bestFit="1" customWidth="1"/>
    <col min="16" max="16" width="6.85546875" style="152" customWidth="1"/>
    <col min="17" max="17" width="11" style="152" bestFit="1" customWidth="1"/>
    <col min="18" max="18" width="16.85546875" style="152" bestFit="1" customWidth="1"/>
    <col min="19" max="19" width="12.28515625" style="152" bestFit="1" customWidth="1"/>
    <col min="20" max="16384" width="9.140625" style="152"/>
  </cols>
  <sheetData>
    <row r="1" spans="2:11" ht="15.75" thickBot="1" x14ac:dyDescent="0.3"/>
    <row r="2" spans="2:11" ht="15.75" thickBot="1" x14ac:dyDescent="0.3">
      <c r="B2" s="191" t="s">
        <v>1650</v>
      </c>
      <c r="C2" s="192">
        <f>Ergebnis!L13</f>
        <v>0</v>
      </c>
    </row>
    <row r="3" spans="2:11" x14ac:dyDescent="0.25">
      <c r="K3" s="152" t="s">
        <v>186</v>
      </c>
    </row>
    <row r="4" spans="2:11" x14ac:dyDescent="0.25">
      <c r="B4" s="193">
        <v>0</v>
      </c>
      <c r="C4" s="193" t="s">
        <v>1651</v>
      </c>
      <c r="D4" s="193" t="s">
        <v>1668</v>
      </c>
      <c r="E4" s="193" t="str">
        <f>IF(C2&gt;0,"above0","below10")</f>
        <v>below10</v>
      </c>
      <c r="F4" s="193" t="str">
        <f>IF(C2&lt;10,"below10","above10")</f>
        <v>below10</v>
      </c>
      <c r="G4" s="193"/>
      <c r="H4" s="193" t="b">
        <f>IF(E4="above0",IF(F4="above10",0,0))</f>
        <v>0</v>
      </c>
      <c r="K4" s="152" t="str">
        <f>IF(C2&lt;10,"NICHT QUALIFIZIERT",IF(AND(C2&gt;9.9999,C2&lt;24.99999),"AUSREICHEND",IF(AND(C2&gt;24.9999,C2&lt;39.9999),"BEFRIEDIGEND",IF(AND(C2&gt;39.9999,C2&lt;54.9999),"GUT",IF(AND(C2&gt;54.9999,C2&lt;69.9999),"SEHR GUT",IF(AND(C2&gt;69.9999,C2&lt;84.9999),"EXZELLENT",IF(C2&gt;84.9999,"HERAUSRAGEND","error")))))))</f>
        <v>NICHT QUALIFIZIERT</v>
      </c>
    </row>
    <row r="5" spans="2:11" x14ac:dyDescent="0.25">
      <c r="B5" s="194">
        <v>1</v>
      </c>
      <c r="C5" s="193" t="s">
        <v>1652</v>
      </c>
      <c r="D5" s="193" t="s">
        <v>1662</v>
      </c>
      <c r="E5" s="193" t="str">
        <f>IF(C2&gt;10,"above10","below10")</f>
        <v>below10</v>
      </c>
      <c r="F5" s="193" t="str">
        <f>IF(C2&lt;25,"below25","above25")</f>
        <v>below25</v>
      </c>
      <c r="G5" s="193"/>
      <c r="H5" s="193" t="b">
        <f>IF(E5="above10",IF(F5="below25",1,0))</f>
        <v>0</v>
      </c>
    </row>
    <row r="6" spans="2:11" x14ac:dyDescent="0.25">
      <c r="B6" s="194">
        <v>2</v>
      </c>
      <c r="C6" s="193" t="s">
        <v>1653</v>
      </c>
      <c r="D6" s="193" t="s">
        <v>1663</v>
      </c>
      <c r="E6" s="193" t="str">
        <f>IF(C2&gt;25,"above25","below25")</f>
        <v>below25</v>
      </c>
      <c r="F6" s="193" t="str">
        <f>IF(C2&lt;40,"below40","above40")</f>
        <v>below40</v>
      </c>
      <c r="G6" s="193"/>
      <c r="H6" s="193" t="b">
        <f>IF(E6="above25",IF(F6="below40",2,0))</f>
        <v>0</v>
      </c>
    </row>
    <row r="7" spans="2:11" x14ac:dyDescent="0.25">
      <c r="B7" s="194">
        <v>3</v>
      </c>
      <c r="C7" s="193" t="s">
        <v>1654</v>
      </c>
      <c r="D7" s="193" t="s">
        <v>1664</v>
      </c>
      <c r="E7" s="193" t="str">
        <f>IF(C2&gt;40,"above40","below40")</f>
        <v>below40</v>
      </c>
      <c r="F7" s="193" t="str">
        <f>IF(C2&lt;55,"below55","above55")</f>
        <v>below55</v>
      </c>
      <c r="G7" s="193"/>
      <c r="H7" s="193" t="b">
        <f>IF(E7="above40",IF(F7="below55",3,0))</f>
        <v>0</v>
      </c>
    </row>
    <row r="8" spans="2:11" x14ac:dyDescent="0.25">
      <c r="B8" s="194">
        <v>4</v>
      </c>
      <c r="C8" s="193" t="s">
        <v>1655</v>
      </c>
      <c r="D8" s="193" t="s">
        <v>1665</v>
      </c>
      <c r="E8" s="193" t="str">
        <f>IF(C2&gt;55,"above55","below55")</f>
        <v>below55</v>
      </c>
      <c r="F8" s="193" t="str">
        <f>IF(C2&lt;70,"below70","above70")</f>
        <v>below70</v>
      </c>
      <c r="G8" s="193"/>
      <c r="H8" s="193" t="b">
        <f>IF(E8="above55",IF(F8="below70",4,0))</f>
        <v>0</v>
      </c>
    </row>
    <row r="9" spans="2:11" x14ac:dyDescent="0.25">
      <c r="B9" s="194">
        <v>5</v>
      </c>
      <c r="C9" s="193" t="s">
        <v>1656</v>
      </c>
      <c r="D9" s="193" t="s">
        <v>1666</v>
      </c>
      <c r="E9" s="193" t="str">
        <f>IF(C2&gt;70,"above70","below70")</f>
        <v>below70</v>
      </c>
      <c r="F9" s="193" t="str">
        <f>IF(C2&lt;85,"below85","above85")</f>
        <v>below85</v>
      </c>
      <c r="G9" s="193"/>
      <c r="H9" s="193" t="b">
        <f>IF(E9="above70",IF(F9="below85",5,0))</f>
        <v>0</v>
      </c>
    </row>
    <row r="10" spans="2:11" x14ac:dyDescent="0.25">
      <c r="B10" s="194">
        <v>6</v>
      </c>
      <c r="C10" s="193" t="s">
        <v>1657</v>
      </c>
      <c r="D10" s="193" t="s">
        <v>1667</v>
      </c>
      <c r="E10" s="193" t="str">
        <f>IF(C2&gt;85,"above85","below85")</f>
        <v>below85</v>
      </c>
      <c r="F10" s="193"/>
      <c r="G10" s="193"/>
      <c r="H10" s="193">
        <f>IF(E10="above85",6,0)</f>
        <v>0</v>
      </c>
    </row>
    <row r="12" spans="2:11" x14ac:dyDescent="0.25">
      <c r="B12" s="195" t="s">
        <v>180</v>
      </c>
      <c r="C12" s="195">
        <f>MAX(H4:H10)</f>
        <v>0</v>
      </c>
    </row>
    <row r="13" spans="2:11" x14ac:dyDescent="0.25">
      <c r="B13" s="195" t="s">
        <v>2</v>
      </c>
      <c r="C13" s="195" t="str">
        <f>VLOOKUP(C12,B4:C10,2,)</f>
        <v>NICHT QUALIFIZIERT</v>
      </c>
    </row>
    <row r="14" spans="2:11" x14ac:dyDescent="0.25">
      <c r="B14" s="195" t="s">
        <v>181</v>
      </c>
      <c r="C14" s="195" t="str">
        <f>VLOOKUP(C12,B4:D10,3,)</f>
        <v>Kein Stern</v>
      </c>
    </row>
    <row r="16" spans="2:11" ht="15.75" thickBot="1" x14ac:dyDescent="0.3"/>
    <row r="17" spans="2:13" ht="15.75" thickBot="1" x14ac:dyDescent="0.3">
      <c r="B17" s="191" t="s">
        <v>1659</v>
      </c>
      <c r="C17" s="192">
        <f>Ergebnis!L46</f>
        <v>2.795454545454545</v>
      </c>
    </row>
    <row r="18" spans="2:13" x14ac:dyDescent="0.25">
      <c r="K18" s="152" t="s">
        <v>186</v>
      </c>
    </row>
    <row r="19" spans="2:13" x14ac:dyDescent="0.25">
      <c r="B19" s="193">
        <v>0</v>
      </c>
      <c r="C19" s="193" t="s">
        <v>1651</v>
      </c>
      <c r="D19" s="193" t="s">
        <v>1668</v>
      </c>
      <c r="E19" s="193" t="str">
        <f>IF(C17&gt;0,"above0","below10")</f>
        <v>above0</v>
      </c>
      <c r="F19" s="193" t="str">
        <f>IF(C17&lt;10,"below10","above10")</f>
        <v>below10</v>
      </c>
      <c r="G19" s="193"/>
      <c r="H19" s="193">
        <f>IF(E19="above0",IF(F19="above10",0,0))</f>
        <v>0</v>
      </c>
      <c r="K19" s="152" t="str">
        <f>IF(C17&lt;10,"NICHT QUALIFIZIERT",IF(AND(C17&gt;9.9999,C17&lt;24.99999),"AUSREICHEND",IF(AND(C17&gt;24.9999,C17&lt;39.9999),"BEFRIEDIGEND",IF(AND(C17&gt;39.9999,C17&lt;54.9999),"GUT",IF(AND(C17&gt;54.9999,C17&lt;69.9999),"SEHR GUT",IF(AND(C17&gt;69.9999,C17&lt;84.9999),"EXZELLENT",IF(C17&gt;84.9999,"Herausragend","error")))))))</f>
        <v>NICHT QUALIFIZIERT</v>
      </c>
    </row>
    <row r="20" spans="2:13" x14ac:dyDescent="0.25">
      <c r="B20" s="194">
        <v>1</v>
      </c>
      <c r="C20" s="193" t="s">
        <v>1652</v>
      </c>
      <c r="D20" s="193" t="s">
        <v>1662</v>
      </c>
      <c r="E20" s="193" t="str">
        <f>IF(C17&gt;10,"above10","below10")</f>
        <v>below10</v>
      </c>
      <c r="F20" s="193" t="str">
        <f>IF(C17&lt;25,"below25","above25")</f>
        <v>below25</v>
      </c>
      <c r="G20" s="193"/>
      <c r="H20" s="193" t="b">
        <f>IF(E20="above10",IF(F20="below25",1,0))</f>
        <v>0</v>
      </c>
    </row>
    <row r="21" spans="2:13" x14ac:dyDescent="0.25">
      <c r="B21" s="194">
        <v>2</v>
      </c>
      <c r="C21" s="193" t="s">
        <v>1653</v>
      </c>
      <c r="D21" s="193" t="s">
        <v>1663</v>
      </c>
      <c r="E21" s="193" t="str">
        <f>IF(C17&gt;25,"above25","below25")</f>
        <v>below25</v>
      </c>
      <c r="F21" s="193" t="str">
        <f>IF(C17&lt;40,"below40","above40")</f>
        <v>below40</v>
      </c>
      <c r="G21" s="193"/>
      <c r="H21" s="193" t="b">
        <f>IF(E21="above25",IF(F21="below40",2,0))</f>
        <v>0</v>
      </c>
    </row>
    <row r="22" spans="2:13" x14ac:dyDescent="0.25">
      <c r="B22" s="194">
        <v>3</v>
      </c>
      <c r="C22" s="193" t="s">
        <v>1654</v>
      </c>
      <c r="D22" s="193" t="s">
        <v>1664</v>
      </c>
      <c r="E22" s="193" t="str">
        <f>IF(C17&gt;40,"above40","below40")</f>
        <v>below40</v>
      </c>
      <c r="F22" s="193" t="str">
        <f>IF(C17&lt;55,"below55","above55")</f>
        <v>below55</v>
      </c>
      <c r="G22" s="193"/>
      <c r="H22" s="193" t="b">
        <f>IF(E22="above40",IF(F22="below55",3,0))</f>
        <v>0</v>
      </c>
    </row>
    <row r="23" spans="2:13" x14ac:dyDescent="0.25">
      <c r="B23" s="194">
        <v>4</v>
      </c>
      <c r="C23" s="193" t="s">
        <v>1655</v>
      </c>
      <c r="D23" s="193" t="s">
        <v>1665</v>
      </c>
      <c r="E23" s="193" t="str">
        <f>IF(C17&gt;55,"above55","below55")</f>
        <v>below55</v>
      </c>
      <c r="F23" s="193" t="str">
        <f>IF(C17&lt;70,"below70","above70")</f>
        <v>below70</v>
      </c>
      <c r="G23" s="193"/>
      <c r="H23" s="193" t="b">
        <f>IF(E23="above55",IF(F23="below70",4,0))</f>
        <v>0</v>
      </c>
    </row>
    <row r="24" spans="2:13" x14ac:dyDescent="0.25">
      <c r="B24" s="194">
        <v>5</v>
      </c>
      <c r="C24" s="193" t="s">
        <v>1656</v>
      </c>
      <c r="D24" s="193" t="s">
        <v>1666</v>
      </c>
      <c r="E24" s="193" t="str">
        <f>IF(C17&gt;70,"above70","below70")</f>
        <v>below70</v>
      </c>
      <c r="F24" s="193" t="str">
        <f>IF(C17&lt;85,"below85","above85")</f>
        <v>below85</v>
      </c>
      <c r="G24" s="193"/>
      <c r="H24" s="193" t="b">
        <f>IF(E24="above70",IF(F24="below85",5,0))</f>
        <v>0</v>
      </c>
    </row>
    <row r="25" spans="2:13" x14ac:dyDescent="0.25">
      <c r="B25" s="194">
        <v>6</v>
      </c>
      <c r="C25" s="193" t="s">
        <v>1657</v>
      </c>
      <c r="D25" s="193" t="s">
        <v>1667</v>
      </c>
      <c r="E25" s="193" t="str">
        <f>IF(C17&gt;85,"above85","below85")</f>
        <v>below85</v>
      </c>
      <c r="F25" s="193"/>
      <c r="G25" s="193"/>
      <c r="H25" s="193">
        <f>IF(E25="above85",6,0)</f>
        <v>0</v>
      </c>
    </row>
    <row r="27" spans="2:13" x14ac:dyDescent="0.25">
      <c r="B27" s="195" t="s">
        <v>180</v>
      </c>
      <c r="C27" s="195">
        <f>MAX(H19:H25)</f>
        <v>0</v>
      </c>
    </row>
    <row r="28" spans="2:13" x14ac:dyDescent="0.25">
      <c r="B28" s="195" t="s">
        <v>2</v>
      </c>
      <c r="C28" s="195" t="str">
        <f>VLOOKUP(C27,B19:D25,2,)</f>
        <v>NICHT QUALIFIZIERT</v>
      </c>
    </row>
    <row r="29" spans="2:13" x14ac:dyDescent="0.25">
      <c r="B29" s="195" t="s">
        <v>181</v>
      </c>
      <c r="C29" s="195" t="str">
        <f>VLOOKUP(C27,B19:D25,3,)</f>
        <v>Kein Stern</v>
      </c>
    </row>
    <row r="31" spans="2:13" ht="15.75" thickBot="1" x14ac:dyDescent="0.3"/>
    <row r="32" spans="2:13" ht="15.75" thickBot="1" x14ac:dyDescent="0.3">
      <c r="B32" s="191" t="s">
        <v>1660</v>
      </c>
      <c r="C32" s="192">
        <f>Ergebnis!L84</f>
        <v>0.67153829741839122</v>
      </c>
      <c r="M32" s="152" t="s">
        <v>1670</v>
      </c>
    </row>
    <row r="33" spans="2:19" x14ac:dyDescent="0.25">
      <c r="K33" s="152" t="s">
        <v>186</v>
      </c>
    </row>
    <row r="34" spans="2:19" x14ac:dyDescent="0.25">
      <c r="B34" s="193">
        <v>0</v>
      </c>
      <c r="C34" s="193" t="s">
        <v>1651</v>
      </c>
      <c r="D34" s="193" t="s">
        <v>1668</v>
      </c>
      <c r="E34" s="193" t="str">
        <f>IF(C32&gt;0,"above0","below10")</f>
        <v>above0</v>
      </c>
      <c r="F34" s="193" t="str">
        <f>IF(C32&lt;10,"below10","above10")</f>
        <v>below10</v>
      </c>
      <c r="G34" s="193"/>
      <c r="H34" s="193">
        <f>IF(E34="above0",IF(F34="above10",0,0))</f>
        <v>0</v>
      </c>
      <c r="K34" s="152" t="str">
        <f>IF(C32&lt;10,"NICHT QUALIFIZIERT",IF(AND(C32&gt;9.9999,C32&lt;24.99999),"AUSREICHEND",IF(AND(C32&gt;24.9999,C32&lt;39.9999),"BEFRIEDIGEND",IF(AND(C32&gt;39.9999,C32&lt;54.9999),"GUT",IF(AND(C32&gt;54.9999,C32&lt;69.9999),"SEHR GUT",IF(AND(C32&gt;69.9999,C32&lt;84.9999),"EXZELLENT",IF(C32&gt;84.9999,"HERAUSRAGEND","error")))))))</f>
        <v>NICHT QUALIFIZIERT</v>
      </c>
      <c r="M34" s="263" t="s">
        <v>1653</v>
      </c>
      <c r="N34" s="193"/>
      <c r="O34" s="261" t="s">
        <v>378</v>
      </c>
      <c r="R34" s="193" t="s">
        <v>1661</v>
      </c>
    </row>
    <row r="35" spans="2:19" x14ac:dyDescent="0.25">
      <c r="B35" s="194">
        <v>1</v>
      </c>
      <c r="C35" s="193" t="s">
        <v>1652</v>
      </c>
      <c r="D35" s="193" t="s">
        <v>1662</v>
      </c>
      <c r="E35" s="193" t="str">
        <f>IF(C32&gt;10,"above10","below10")</f>
        <v>below10</v>
      </c>
      <c r="F35" s="193" t="str">
        <f>IF(C32&lt;25,"below25","above25")</f>
        <v>below25</v>
      </c>
      <c r="G35" s="193"/>
      <c r="H35" s="193" t="b">
        <f>IF(E35="above10",IF(F35="below25",1,0))</f>
        <v>0</v>
      </c>
      <c r="M35" s="292" t="s">
        <v>121</v>
      </c>
      <c r="N35" s="193" t="str">
        <f>IF(C42&gt;1,IF('Teil 3 Gebäudenutzung'!I7&gt;0.5,1,0),"NA")</f>
        <v>NA</v>
      </c>
      <c r="O35" s="935" t="str">
        <f>IF(SUM(N35:N36)=2,"JA","NEIN")</f>
        <v>NEIN</v>
      </c>
      <c r="R35" s="264">
        <f>IF(O35="JA",2,1)</f>
        <v>1</v>
      </c>
    </row>
    <row r="36" spans="2:19" x14ac:dyDescent="0.25">
      <c r="B36" s="194">
        <v>2</v>
      </c>
      <c r="C36" s="193" t="s">
        <v>1653</v>
      </c>
      <c r="D36" s="193" t="s">
        <v>1663</v>
      </c>
      <c r="E36" s="193" t="str">
        <f>IF(C32&gt;25,"above25","below25")</f>
        <v>below25</v>
      </c>
      <c r="F36" s="193" t="str">
        <f>IF(C32&lt;40,"below40","above40")</f>
        <v>below40</v>
      </c>
      <c r="G36" s="193"/>
      <c r="H36" s="193" t="b">
        <f>IF(E36="above25",IF(F36="below40",2,0))</f>
        <v>0</v>
      </c>
      <c r="M36" s="291" t="s">
        <v>144</v>
      </c>
      <c r="N36" s="193" t="str">
        <f>IF(C42&gt;1,IF('Teil 3 Gebäudenutzung'!I100&gt;0.5,1,0),"NA")</f>
        <v>NA</v>
      </c>
      <c r="O36" s="937"/>
      <c r="R36" s="264">
        <f>IF(AND(O39="JA", O35="JA"),3,0)</f>
        <v>0</v>
      </c>
    </row>
    <row r="37" spans="2:19" x14ac:dyDescent="0.25">
      <c r="B37" s="194">
        <v>3</v>
      </c>
      <c r="C37" s="193" t="s">
        <v>1654</v>
      </c>
      <c r="D37" s="193" t="s">
        <v>1664</v>
      </c>
      <c r="E37" s="193" t="str">
        <f>IF(C32&gt;40,"above40","below40")</f>
        <v>below40</v>
      </c>
      <c r="F37" s="193" t="str">
        <f>IF(C32&lt;55,"below55","above55")</f>
        <v>below55</v>
      </c>
      <c r="G37" s="193"/>
      <c r="H37" s="193" t="b">
        <f>IF(E37="above40",IF(F37="below55",3,0))</f>
        <v>0</v>
      </c>
      <c r="M37" s="265"/>
      <c r="N37" s="265"/>
      <c r="O37" s="265"/>
      <c r="R37" s="264" t="str">
        <f>IF(AND(O47="JA",O39="JA",O35="JA"),4,"0")</f>
        <v>0</v>
      </c>
    </row>
    <row r="38" spans="2:19" x14ac:dyDescent="0.25">
      <c r="B38" s="194">
        <v>4</v>
      </c>
      <c r="C38" s="193" t="s">
        <v>1655</v>
      </c>
      <c r="D38" s="193" t="s">
        <v>1665</v>
      </c>
      <c r="E38" s="193" t="str">
        <f>IF(C32&gt;55,"above55","below55")</f>
        <v>below55</v>
      </c>
      <c r="F38" s="193" t="str">
        <f>IF(C32&lt;70,"below70","above70")</f>
        <v>below70</v>
      </c>
      <c r="G38" s="193"/>
      <c r="H38" s="193" t="b">
        <f>IF(E38="above55",IF(F38="below70",4,0))</f>
        <v>0</v>
      </c>
      <c r="M38" s="266" t="s">
        <v>1654</v>
      </c>
      <c r="N38" s="193"/>
      <c r="O38" s="261" t="s">
        <v>379</v>
      </c>
      <c r="R38" s="264" t="str">
        <f>IF(AND(O55="JA", O47="JA",O39="JA",O35="JA"),5,"0")</f>
        <v>0</v>
      </c>
    </row>
    <row r="39" spans="2:19" ht="15.75" thickBot="1" x14ac:dyDescent="0.3">
      <c r="B39" s="194">
        <v>5</v>
      </c>
      <c r="C39" s="193" t="s">
        <v>1656</v>
      </c>
      <c r="D39" s="193" t="s">
        <v>1666</v>
      </c>
      <c r="E39" s="193" t="str">
        <f>IF(C32&gt;70,"above70","below70")</f>
        <v>below70</v>
      </c>
      <c r="F39" s="193" t="str">
        <f>IF(C32&lt;85,"below85","above85")</f>
        <v>below85</v>
      </c>
      <c r="G39" s="193"/>
      <c r="H39" s="193" t="b">
        <f>IF(E39="above70",IF(F39="below85",5,0))</f>
        <v>0</v>
      </c>
      <c r="M39" s="293" t="s">
        <v>122</v>
      </c>
      <c r="N39" s="284" t="str">
        <f>IF(C42&gt;2.5,IF('Teil 3 Gebäudenutzung'!I8&gt;0.5,1,0),"NA")</f>
        <v>NA</v>
      </c>
      <c r="O39" s="935" t="str">
        <f>IF(SUM(N39:N44)=6,"JA","NEIN")</f>
        <v>NEIN</v>
      </c>
      <c r="R39" s="268" t="str">
        <f>IF(AND(O55="JA", O47="JA",O39="JA",O35="JA",O60="JA"),6,"0")</f>
        <v>0</v>
      </c>
    </row>
    <row r="40" spans="2:19" ht="15.75" thickBot="1" x14ac:dyDescent="0.3">
      <c r="B40" s="194">
        <v>6</v>
      </c>
      <c r="C40" s="193" t="s">
        <v>1657</v>
      </c>
      <c r="D40" s="193" t="s">
        <v>1667</v>
      </c>
      <c r="E40" s="193" t="str">
        <f>IF(C32&gt;85,"above85","below85")</f>
        <v>below85</v>
      </c>
      <c r="F40" s="193"/>
      <c r="G40" s="193"/>
      <c r="H40" s="193">
        <f>IF(E40="above85",6,0)</f>
        <v>0</v>
      </c>
      <c r="M40" s="292" t="s">
        <v>122</v>
      </c>
      <c r="N40" s="193" t="str">
        <f>IF(C42&gt;2.5,IF('Teil 3 Gebäudenutzung'!I10&gt;0.5,1,0),"NA")</f>
        <v>NA</v>
      </c>
      <c r="O40" s="936"/>
      <c r="Q40" s="270" t="s">
        <v>383</v>
      </c>
      <c r="R40" s="271">
        <f>MAX(R35:R39)</f>
        <v>1</v>
      </c>
      <c r="S40" s="262"/>
    </row>
    <row r="41" spans="2:19" x14ac:dyDescent="0.25">
      <c r="M41" s="292" t="s">
        <v>126</v>
      </c>
      <c r="N41" s="193" t="str">
        <f>IF(C42&gt;2.5,IF('Teil 3 Gebäudenutzung'!I28&gt;0.5,1,0),"NA")</f>
        <v>NA</v>
      </c>
      <c r="O41" s="936"/>
      <c r="R41" s="269"/>
      <c r="S41" s="262"/>
    </row>
    <row r="42" spans="2:19" x14ac:dyDescent="0.25">
      <c r="B42" s="195" t="s">
        <v>180</v>
      </c>
      <c r="C42" s="195">
        <f>MAX(H34:H40)</f>
        <v>0</v>
      </c>
      <c r="M42" s="290" t="s">
        <v>128</v>
      </c>
      <c r="N42" s="193" t="str">
        <f>IF(C42&gt;2.5,IF('Teil 3 Gebäudenutzung'!I37&gt;0.5,1,0),"NA")</f>
        <v>NA</v>
      </c>
      <c r="O42" s="936"/>
      <c r="R42" s="269"/>
      <c r="S42" s="262"/>
    </row>
    <row r="43" spans="2:19" x14ac:dyDescent="0.25">
      <c r="B43" s="195" t="s">
        <v>2</v>
      </c>
      <c r="C43" s="195" t="str">
        <f>VLOOKUP(C42,B34:D40,2,)</f>
        <v>NICHT QUALIFIZIERT</v>
      </c>
      <c r="M43" s="290" t="s">
        <v>144</v>
      </c>
      <c r="N43" s="193" t="str">
        <f>IF(C42&gt;2.5,IF('Teil 3 Gebäudenutzung'!I103&gt;0.5,1,0),"NA")</f>
        <v>NA</v>
      </c>
      <c r="O43" s="936"/>
      <c r="R43" s="269"/>
      <c r="S43" s="262"/>
    </row>
    <row r="44" spans="2:19" x14ac:dyDescent="0.25">
      <c r="B44" s="195" t="s">
        <v>181</v>
      </c>
      <c r="C44" s="195" t="str">
        <f>VLOOKUP(C42,B34:D40,3,)</f>
        <v>Kein Stern</v>
      </c>
      <c r="M44" s="291" t="s">
        <v>166</v>
      </c>
      <c r="N44" s="193" t="str">
        <f>IF(C42&gt;2.5,IF('Teil 3 Gebäudenutzung'!I247&gt;0.5,1,0),"NA")</f>
        <v>NA</v>
      </c>
      <c r="O44" s="937"/>
      <c r="R44" s="269"/>
      <c r="S44" s="262"/>
    </row>
    <row r="45" spans="2:19" x14ac:dyDescent="0.25">
      <c r="M45" s="265"/>
      <c r="N45" s="265"/>
      <c r="O45" s="265"/>
      <c r="R45" s="269"/>
      <c r="S45" s="262"/>
    </row>
    <row r="46" spans="2:19" x14ac:dyDescent="0.25">
      <c r="B46" s="940" t="s">
        <v>1669</v>
      </c>
      <c r="C46" s="940"/>
      <c r="M46" s="266" t="s">
        <v>1655</v>
      </c>
      <c r="N46" s="193"/>
      <c r="O46" s="261" t="s">
        <v>380</v>
      </c>
      <c r="R46" s="267"/>
      <c r="S46" s="262"/>
    </row>
    <row r="47" spans="2:19" x14ac:dyDescent="0.25">
      <c r="B47" s="195" t="s">
        <v>2</v>
      </c>
      <c r="C47" s="195" t="str">
        <f>IF(C42&lt;=R40,C43,VLOOKUP(R40,B34:C40,2,))</f>
        <v>NICHT QUALIFIZIERT</v>
      </c>
      <c r="M47" s="292" t="s">
        <v>121</v>
      </c>
      <c r="N47" s="193" t="str">
        <f>IF(C42&gt;3.5,IF('Teil 3 Gebäudenutzung'!I7&gt;2.5,1,0),"NA")</f>
        <v>NA</v>
      </c>
      <c r="O47" s="935" t="str">
        <f>IF(SUM(N47:N52)=6,"JA","NEIN")</f>
        <v>NEIN</v>
      </c>
      <c r="R47" s="262"/>
      <c r="S47" s="262"/>
    </row>
    <row r="48" spans="2:19" x14ac:dyDescent="0.25">
      <c r="B48" s="195" t="s">
        <v>384</v>
      </c>
      <c r="C48" s="195" t="str">
        <f>IF(C42&lt;=R40,C44,VLOOKUP(R40,B34:D40,3,))</f>
        <v>Kein Stern</v>
      </c>
      <c r="M48" s="292" t="s">
        <v>122</v>
      </c>
      <c r="N48" s="193" t="str">
        <f>IF(C42&gt;3.5,IF('Teil 3 Gebäudenutzung'!I11&gt;0.5,1,0),"NA")</f>
        <v>NA</v>
      </c>
      <c r="O48" s="938"/>
      <c r="R48" s="269"/>
      <c r="S48" s="262"/>
    </row>
    <row r="49" spans="13:18" ht="15.75" customHeight="1" x14ac:dyDescent="0.25">
      <c r="M49" s="292" t="s">
        <v>126</v>
      </c>
      <c r="N49" s="193" t="str">
        <f>IF(C42&gt;3.5,IF('Teil 3 Gebäudenutzung'!I28&gt;1.5,1,0),"NA")</f>
        <v>NA</v>
      </c>
      <c r="O49" s="938"/>
      <c r="R49" s="269"/>
    </row>
    <row r="50" spans="13:18" ht="15.75" customHeight="1" x14ac:dyDescent="0.25">
      <c r="M50" s="290" t="s">
        <v>148</v>
      </c>
      <c r="N50" s="193" t="str">
        <f>IF(C42&gt;3.5,IF('Teil 3 Gebäudenutzung'!I124&gt;1.5,1,0),"NA")</f>
        <v>NA</v>
      </c>
      <c r="O50" s="938"/>
      <c r="R50" s="269"/>
    </row>
    <row r="51" spans="13:18" ht="15.75" customHeight="1" x14ac:dyDescent="0.25">
      <c r="M51" s="292" t="s">
        <v>149</v>
      </c>
      <c r="N51" s="193" t="str">
        <f>IF(C42&gt;3.5,IF('Teil 3 Gebäudenutzung'!I127&gt;0.5,1,0),"NA")</f>
        <v>NA</v>
      </c>
      <c r="O51" s="938"/>
      <c r="R51" s="269"/>
    </row>
    <row r="52" spans="13:18" x14ac:dyDescent="0.25">
      <c r="M52" s="291" t="s">
        <v>166</v>
      </c>
      <c r="N52" s="193" t="str">
        <f>IF(C42&gt;3.5,IF('Teil 3 Gebäudenutzung'!I249&gt;0.5,1,0),"NA")</f>
        <v>NA</v>
      </c>
      <c r="O52" s="939"/>
      <c r="R52" s="269"/>
    </row>
    <row r="53" spans="13:18" x14ac:dyDescent="0.25">
      <c r="M53" s="265"/>
      <c r="N53" s="265"/>
      <c r="O53" s="265"/>
      <c r="R53" s="269"/>
    </row>
    <row r="54" spans="13:18" x14ac:dyDescent="0.25">
      <c r="M54" s="266" t="s">
        <v>1656</v>
      </c>
      <c r="N54" s="193"/>
      <c r="O54" s="261" t="s">
        <v>381</v>
      </c>
      <c r="R54" s="267"/>
    </row>
    <row r="55" spans="13:18" x14ac:dyDescent="0.25">
      <c r="M55" s="290" t="s">
        <v>149</v>
      </c>
      <c r="N55" s="193" t="str">
        <f>IF(C42&gt;4.5,IF('Teil 3 Gebäudenutzung'!I129&gt;0.5,1,0),"NA")</f>
        <v>NA</v>
      </c>
      <c r="O55" s="941" t="str">
        <f>IF(SUM(N55:N57)=3,"JA","NEIN")</f>
        <v>NEIN</v>
      </c>
      <c r="R55" s="262"/>
    </row>
    <row r="56" spans="13:18" x14ac:dyDescent="0.25">
      <c r="M56" s="290" t="s">
        <v>361</v>
      </c>
      <c r="N56" s="193" t="str">
        <f>IF(C42&gt;4.5,IF('Teil 3 Gebäudenutzung'!I175&gt;0.5,1,0),"NA")</f>
        <v>NA</v>
      </c>
      <c r="O56" s="942"/>
      <c r="R56" s="269"/>
    </row>
    <row r="57" spans="13:18" x14ac:dyDescent="0.25">
      <c r="M57" s="291" t="s">
        <v>166</v>
      </c>
      <c r="N57" s="193" t="str">
        <f>IF(C42&gt;4.5,IF('Teil 3 Gebäudenutzung'!I251&gt;0.5,1,0),"NA")</f>
        <v>NA</v>
      </c>
      <c r="O57" s="943"/>
      <c r="R57" s="269"/>
    </row>
    <row r="58" spans="13:18" x14ac:dyDescent="0.25">
      <c r="M58" s="265"/>
      <c r="N58" s="265"/>
      <c r="O58" s="265"/>
      <c r="R58" s="269"/>
    </row>
    <row r="59" spans="13:18" x14ac:dyDescent="0.25">
      <c r="M59" s="263" t="s">
        <v>1657</v>
      </c>
      <c r="N59" s="193"/>
      <c r="O59" s="261" t="s">
        <v>382</v>
      </c>
      <c r="R59" s="267"/>
    </row>
    <row r="60" spans="13:18" x14ac:dyDescent="0.25">
      <c r="M60" s="193" t="s">
        <v>151</v>
      </c>
      <c r="N60" s="193" t="str">
        <f>IF(C42&gt;5.5,IF('Teil 3 Gebäudenutzung'!I147&gt;3.5,1,0),"NA")</f>
        <v>NA</v>
      </c>
      <c r="O60" s="264" t="str">
        <f>IF(N60=1,"JA","NEIN")</f>
        <v>NEIN</v>
      </c>
      <c r="R60" s="262"/>
    </row>
    <row r="61" spans="13:18" x14ac:dyDescent="0.25">
      <c r="P61" s="262"/>
      <c r="R61" s="269"/>
    </row>
    <row r="67" spans="12:17" x14ac:dyDescent="0.25">
      <c r="M67" s="262"/>
      <c r="N67" s="262"/>
      <c r="O67" s="269"/>
    </row>
    <row r="68" spans="12:17" x14ac:dyDescent="0.25">
      <c r="L68" s="262"/>
      <c r="M68" s="262"/>
      <c r="N68" s="262"/>
      <c r="O68" s="262"/>
      <c r="Q68" s="269"/>
    </row>
    <row r="69" spans="12:17" x14ac:dyDescent="0.25">
      <c r="L69" s="262"/>
      <c r="Q69" s="262"/>
    </row>
  </sheetData>
  <sheetProtection selectLockedCells="1" selectUnlockedCells="1"/>
  <mergeCells count="5">
    <mergeCell ref="O39:O44"/>
    <mergeCell ref="O47:O52"/>
    <mergeCell ref="B46:C46"/>
    <mergeCell ref="O55:O57"/>
    <mergeCell ref="O35:O36"/>
  </mergeCells>
  <conditionalFormatting sqref="N35:N36 N47:N52 N55:N57 N60 N39:N44">
    <cfRule type="colorScale" priority="1">
      <colorScale>
        <cfvo type="num" val="0"/>
        <cfvo type="num" val="1"/>
        <color rgb="FFFF7128"/>
        <color rgb="FFE7F9E7"/>
      </colorScale>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C2:E44"/>
  <sheetViews>
    <sheetView workbookViewId="0">
      <selection activeCell="F3" sqref="F3"/>
    </sheetView>
  </sheetViews>
  <sheetFormatPr baseColWidth="10" defaultColWidth="9.140625" defaultRowHeight="15" x14ac:dyDescent="0.25"/>
  <cols>
    <col min="3" max="3" width="22.140625" bestFit="1" customWidth="1"/>
    <col min="5" max="5" width="75.7109375" customWidth="1"/>
  </cols>
  <sheetData>
    <row r="2" spans="3:5" x14ac:dyDescent="0.25">
      <c r="C2" s="204" t="s">
        <v>475</v>
      </c>
      <c r="E2" s="204" t="s">
        <v>475</v>
      </c>
    </row>
    <row r="3" spans="3:5" x14ac:dyDescent="0.25">
      <c r="C3" s="205" t="s">
        <v>170</v>
      </c>
      <c r="E3" s="207" t="s">
        <v>476</v>
      </c>
    </row>
    <row r="4" spans="3:5" x14ac:dyDescent="0.25">
      <c r="C4" s="205" t="s">
        <v>171</v>
      </c>
      <c r="E4" s="207" t="s">
        <v>477</v>
      </c>
    </row>
    <row r="5" spans="3:5" ht="30" x14ac:dyDescent="0.25">
      <c r="C5" s="205" t="s">
        <v>172</v>
      </c>
      <c r="E5" s="484" t="s">
        <v>1965</v>
      </c>
    </row>
    <row r="6" spans="3:5" x14ac:dyDescent="0.25">
      <c r="C6" s="205" t="s">
        <v>173</v>
      </c>
      <c r="E6" s="207"/>
    </row>
    <row r="7" spans="3:5" x14ac:dyDescent="0.25">
      <c r="C7" s="205" t="s">
        <v>174</v>
      </c>
      <c r="E7" s="207"/>
    </row>
    <row r="8" spans="3:5" x14ac:dyDescent="0.25">
      <c r="C8" s="205" t="s">
        <v>175</v>
      </c>
      <c r="E8" s="207"/>
    </row>
    <row r="9" spans="3:5" x14ac:dyDescent="0.25">
      <c r="C9" s="205" t="s">
        <v>176</v>
      </c>
      <c r="E9" s="208"/>
    </row>
    <row r="10" spans="3:5" x14ac:dyDescent="0.25">
      <c r="C10" s="206" t="s">
        <v>177</v>
      </c>
    </row>
    <row r="11" spans="3:5" x14ac:dyDescent="0.25">
      <c r="E11" s="204" t="s">
        <v>464</v>
      </c>
    </row>
    <row r="12" spans="3:5" x14ac:dyDescent="0.25">
      <c r="E12" s="207" t="s">
        <v>1966</v>
      </c>
    </row>
    <row r="13" spans="3:5" x14ac:dyDescent="0.25">
      <c r="C13" s="204" t="s">
        <v>466</v>
      </c>
      <c r="E13" s="207" t="s">
        <v>1967</v>
      </c>
    </row>
    <row r="14" spans="3:5" x14ac:dyDescent="0.25">
      <c r="C14" s="207" t="s">
        <v>467</v>
      </c>
      <c r="E14" s="207" t="s">
        <v>1968</v>
      </c>
    </row>
    <row r="15" spans="3:5" x14ac:dyDescent="0.25">
      <c r="C15" s="207" t="s">
        <v>468</v>
      </c>
      <c r="E15" s="207" t="s">
        <v>1969</v>
      </c>
    </row>
    <row r="16" spans="3:5" x14ac:dyDescent="0.25">
      <c r="C16" s="207" t="s">
        <v>469</v>
      </c>
      <c r="E16" s="207" t="s">
        <v>1970</v>
      </c>
    </row>
    <row r="17" spans="3:5" x14ac:dyDescent="0.25">
      <c r="C17" s="207" t="s">
        <v>470</v>
      </c>
      <c r="E17" s="207" t="s">
        <v>1971</v>
      </c>
    </row>
    <row r="18" spans="3:5" x14ac:dyDescent="0.25">
      <c r="C18" s="207" t="s">
        <v>365</v>
      </c>
      <c r="E18" s="207" t="s">
        <v>182</v>
      </c>
    </row>
    <row r="19" spans="3:5" x14ac:dyDescent="0.25">
      <c r="C19" s="207" t="s">
        <v>471</v>
      </c>
      <c r="E19" s="207" t="s">
        <v>1972</v>
      </c>
    </row>
    <row r="20" spans="3:5" x14ac:dyDescent="0.25">
      <c r="C20" s="207" t="s">
        <v>472</v>
      </c>
      <c r="E20" s="207" t="s">
        <v>1973</v>
      </c>
    </row>
    <row r="21" spans="3:5" x14ac:dyDescent="0.25">
      <c r="C21" s="207" t="s">
        <v>473</v>
      </c>
      <c r="E21" s="207" t="s">
        <v>1974</v>
      </c>
    </row>
    <row r="22" spans="3:5" x14ac:dyDescent="0.25">
      <c r="C22" s="207" t="s">
        <v>474</v>
      </c>
      <c r="E22" s="207" t="s">
        <v>1975</v>
      </c>
    </row>
    <row r="23" spans="3:5" x14ac:dyDescent="0.25">
      <c r="C23" s="208" t="s">
        <v>465</v>
      </c>
      <c r="E23" s="207" t="s">
        <v>1976</v>
      </c>
    </row>
    <row r="24" spans="3:5" x14ac:dyDescent="0.25">
      <c r="C24" s="239"/>
      <c r="E24" s="207" t="s">
        <v>1977</v>
      </c>
    </row>
    <row r="25" spans="3:5" x14ac:dyDescent="0.25">
      <c r="E25" s="207" t="s">
        <v>1978</v>
      </c>
    </row>
    <row r="26" spans="3:5" x14ac:dyDescent="0.25">
      <c r="E26" s="207" t="s">
        <v>1979</v>
      </c>
    </row>
    <row r="27" spans="3:5" x14ac:dyDescent="0.25">
      <c r="E27" s="207" t="s">
        <v>1980</v>
      </c>
    </row>
    <row r="28" spans="3:5" x14ac:dyDescent="0.25">
      <c r="E28" s="207" t="s">
        <v>1981</v>
      </c>
    </row>
    <row r="29" spans="3:5" x14ac:dyDescent="0.25">
      <c r="E29" s="207" t="s">
        <v>1982</v>
      </c>
    </row>
    <row r="30" spans="3:5" x14ac:dyDescent="0.25">
      <c r="E30" s="207" t="s">
        <v>1983</v>
      </c>
    </row>
    <row r="31" spans="3:5" x14ac:dyDescent="0.25">
      <c r="E31" s="207" t="s">
        <v>1984</v>
      </c>
    </row>
    <row r="32" spans="3:5" x14ac:dyDescent="0.25">
      <c r="E32" s="207" t="s">
        <v>183</v>
      </c>
    </row>
    <row r="33" spans="5:5" x14ac:dyDescent="0.25">
      <c r="E33" s="207" t="s">
        <v>1985</v>
      </c>
    </row>
    <row r="34" spans="5:5" x14ac:dyDescent="0.25">
      <c r="E34" s="207" t="s">
        <v>1986</v>
      </c>
    </row>
    <row r="35" spans="5:5" x14ac:dyDescent="0.25">
      <c r="E35" s="207" t="s">
        <v>1987</v>
      </c>
    </row>
    <row r="36" spans="5:5" x14ac:dyDescent="0.25">
      <c r="E36" s="207" t="s">
        <v>1988</v>
      </c>
    </row>
    <row r="37" spans="5:5" x14ac:dyDescent="0.25">
      <c r="E37" s="207" t="s">
        <v>1989</v>
      </c>
    </row>
    <row r="38" spans="5:5" x14ac:dyDescent="0.25">
      <c r="E38" s="207" t="s">
        <v>184</v>
      </c>
    </row>
    <row r="39" spans="5:5" x14ac:dyDescent="0.25">
      <c r="E39" s="207" t="s">
        <v>1990</v>
      </c>
    </row>
    <row r="40" spans="5:5" x14ac:dyDescent="0.25">
      <c r="E40" s="207" t="s">
        <v>1991</v>
      </c>
    </row>
    <row r="41" spans="5:5" x14ac:dyDescent="0.25">
      <c r="E41" s="207" t="s">
        <v>1992</v>
      </c>
    </row>
    <row r="42" spans="5:5" x14ac:dyDescent="0.25">
      <c r="E42" s="207" t="s">
        <v>1993</v>
      </c>
    </row>
    <row r="43" spans="5:5" x14ac:dyDescent="0.25">
      <c r="E43" s="207" t="s">
        <v>1994</v>
      </c>
    </row>
    <row r="44" spans="5:5" x14ac:dyDescent="0.25">
      <c r="E44" s="208" t="s">
        <v>465</v>
      </c>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201</vt:i4>
      </vt:variant>
    </vt:vector>
  </HeadingPairs>
  <TitlesOfParts>
    <vt:vector size="215" baseType="lpstr">
      <vt:lpstr>Einleitung</vt:lpstr>
      <vt:lpstr>Gebäudedetails</vt:lpstr>
      <vt:lpstr>Teil 1 Gebäude</vt:lpstr>
      <vt:lpstr>Teil 2 Gebäudebetrieb</vt:lpstr>
      <vt:lpstr>Teil 3 Gebäudenutzung</vt:lpstr>
      <vt:lpstr>Teil 3 Anhang Büro</vt:lpstr>
      <vt:lpstr>Ergebnis</vt:lpstr>
      <vt:lpstr>Rating calc</vt:lpstr>
      <vt:lpstr>Appendix1</vt:lpstr>
      <vt:lpstr>Anhang Teil 1</vt:lpstr>
      <vt:lpstr>Anhang Teil 2</vt:lpstr>
      <vt:lpstr>Anhang Teil 3</vt:lpstr>
      <vt:lpstr>Anhang Teil 3 Büro</vt:lpstr>
      <vt:lpstr>Bench</vt:lpstr>
      <vt:lpstr>_01ENE007</vt:lpstr>
      <vt:lpstr>_01LE008</vt:lpstr>
      <vt:lpstr>_01MAN001</vt:lpstr>
      <vt:lpstr>_01MAT001</vt:lpstr>
      <vt:lpstr>_01POL006</vt:lpstr>
      <vt:lpstr>_01TRA002</vt:lpstr>
      <vt:lpstr>_01WAS003</vt:lpstr>
      <vt:lpstr>_01WAT004</vt:lpstr>
      <vt:lpstr>_02ENE007</vt:lpstr>
      <vt:lpstr>_02HEA005</vt:lpstr>
      <vt:lpstr>_02LE008</vt:lpstr>
      <vt:lpstr>_02MAN001</vt:lpstr>
      <vt:lpstr>_02MAT001</vt:lpstr>
      <vt:lpstr>_02POL006</vt:lpstr>
      <vt:lpstr>_02TRA002</vt:lpstr>
      <vt:lpstr>_02WAS003</vt:lpstr>
      <vt:lpstr>_02WAT004</vt:lpstr>
      <vt:lpstr>_03ENE007</vt:lpstr>
      <vt:lpstr>_03HEA005</vt:lpstr>
      <vt:lpstr>_03LE008</vt:lpstr>
      <vt:lpstr>_03MAN001</vt:lpstr>
      <vt:lpstr>_03MAT001</vt:lpstr>
      <vt:lpstr>_03POL006</vt:lpstr>
      <vt:lpstr>_03TRA002</vt:lpstr>
      <vt:lpstr>_03WAS003</vt:lpstr>
      <vt:lpstr>_03WAT004</vt:lpstr>
      <vt:lpstr>_04ENE007</vt:lpstr>
      <vt:lpstr>_04HEA005</vt:lpstr>
      <vt:lpstr>_04LE007</vt:lpstr>
      <vt:lpstr>_04MAN001</vt:lpstr>
      <vt:lpstr>_04MAT001</vt:lpstr>
      <vt:lpstr>_04POL006</vt:lpstr>
      <vt:lpstr>_04TRA002</vt:lpstr>
      <vt:lpstr>_04WAS003</vt:lpstr>
      <vt:lpstr>_04WAT004</vt:lpstr>
      <vt:lpstr>_05HEA005</vt:lpstr>
      <vt:lpstr>_05LE007</vt:lpstr>
      <vt:lpstr>_05MAN001</vt:lpstr>
      <vt:lpstr>_05MAT001</vt:lpstr>
      <vt:lpstr>_05POL006</vt:lpstr>
      <vt:lpstr>_05TRA002</vt:lpstr>
      <vt:lpstr>_05WAS003</vt:lpstr>
      <vt:lpstr>_05WAT004</vt:lpstr>
      <vt:lpstr>_06HEA005</vt:lpstr>
      <vt:lpstr>_06LE007</vt:lpstr>
      <vt:lpstr>_06MAN001</vt:lpstr>
      <vt:lpstr>_06MAT001</vt:lpstr>
      <vt:lpstr>_06POL006</vt:lpstr>
      <vt:lpstr>_06TRA007</vt:lpstr>
      <vt:lpstr>_06WAS003</vt:lpstr>
      <vt:lpstr>_06WAT004</vt:lpstr>
      <vt:lpstr>_07ENE007</vt:lpstr>
      <vt:lpstr>_07HEA005</vt:lpstr>
      <vt:lpstr>_07LE009</vt:lpstr>
      <vt:lpstr>_07MAN001</vt:lpstr>
      <vt:lpstr>_07MAT001</vt:lpstr>
      <vt:lpstr>_07POL006</vt:lpstr>
      <vt:lpstr>_07TRA007</vt:lpstr>
      <vt:lpstr>_07WAS003</vt:lpstr>
      <vt:lpstr>_07WAT004</vt:lpstr>
      <vt:lpstr>_08ENE007</vt:lpstr>
      <vt:lpstr>_08HEA005</vt:lpstr>
      <vt:lpstr>_08MAN001</vt:lpstr>
      <vt:lpstr>_08MAT002</vt:lpstr>
      <vt:lpstr>_08POL006</vt:lpstr>
      <vt:lpstr>_08TRA007</vt:lpstr>
      <vt:lpstr>_08WAS003</vt:lpstr>
      <vt:lpstr>_08WAT004</vt:lpstr>
      <vt:lpstr>_09ENE007</vt:lpstr>
      <vt:lpstr>_09HEA005</vt:lpstr>
      <vt:lpstr>_09MAN001</vt:lpstr>
      <vt:lpstr>_09MAT002</vt:lpstr>
      <vt:lpstr>_09POL006</vt:lpstr>
      <vt:lpstr>_09TRA007</vt:lpstr>
      <vt:lpstr>_09WAS003</vt:lpstr>
      <vt:lpstr>_09WAT004</vt:lpstr>
      <vt:lpstr>_10ENE007</vt:lpstr>
      <vt:lpstr>_10HEA005</vt:lpstr>
      <vt:lpstr>_10MAN001</vt:lpstr>
      <vt:lpstr>_10MAT002</vt:lpstr>
      <vt:lpstr>_10POL006</vt:lpstr>
      <vt:lpstr>_10TRA007</vt:lpstr>
      <vt:lpstr>_10WAS003</vt:lpstr>
      <vt:lpstr>_10WAT004</vt:lpstr>
      <vt:lpstr>_11ENE007</vt:lpstr>
      <vt:lpstr>_11HEA005</vt:lpstr>
      <vt:lpstr>_11MAN001</vt:lpstr>
      <vt:lpstr>_11MAT002</vt:lpstr>
      <vt:lpstr>_11POL005</vt:lpstr>
      <vt:lpstr>_11TRA007</vt:lpstr>
      <vt:lpstr>_11WAT004</vt:lpstr>
      <vt:lpstr>_12ENE007</vt:lpstr>
      <vt:lpstr>_12HEA004</vt:lpstr>
      <vt:lpstr>_12MAN001</vt:lpstr>
      <vt:lpstr>_12MAT002</vt:lpstr>
      <vt:lpstr>_12POL005</vt:lpstr>
      <vt:lpstr>_12TRA007</vt:lpstr>
      <vt:lpstr>_12WAT004</vt:lpstr>
      <vt:lpstr>_13ENE007</vt:lpstr>
      <vt:lpstr>_13HEA004</vt:lpstr>
      <vt:lpstr>_13MAN001</vt:lpstr>
      <vt:lpstr>_13MAT002</vt:lpstr>
      <vt:lpstr>_13POL005</vt:lpstr>
      <vt:lpstr>_13TRA007</vt:lpstr>
      <vt:lpstr>_13WAS003</vt:lpstr>
      <vt:lpstr>_13WAT004</vt:lpstr>
      <vt:lpstr>_14ENE007</vt:lpstr>
      <vt:lpstr>_14HEA004</vt:lpstr>
      <vt:lpstr>_14MAN001</vt:lpstr>
      <vt:lpstr>_14MAT002</vt:lpstr>
      <vt:lpstr>_14POL005</vt:lpstr>
      <vt:lpstr>_14TRA007</vt:lpstr>
      <vt:lpstr>_15HEA004</vt:lpstr>
      <vt:lpstr>_15MAN001</vt:lpstr>
      <vt:lpstr>_15MAT002</vt:lpstr>
      <vt:lpstr>_15POL005</vt:lpstr>
      <vt:lpstr>_15WAT004</vt:lpstr>
      <vt:lpstr>_16HEA004</vt:lpstr>
      <vt:lpstr>_16MAN001</vt:lpstr>
      <vt:lpstr>_16MAT006</vt:lpstr>
      <vt:lpstr>_16POL005</vt:lpstr>
      <vt:lpstr>_17HEA004</vt:lpstr>
      <vt:lpstr>_17MAN001</vt:lpstr>
      <vt:lpstr>_17MAT006</vt:lpstr>
      <vt:lpstr>_17POL005</vt:lpstr>
      <vt:lpstr>_17WAT004</vt:lpstr>
      <vt:lpstr>_18HEA004</vt:lpstr>
      <vt:lpstr>_18MAN001</vt:lpstr>
      <vt:lpstr>_18MAT006</vt:lpstr>
      <vt:lpstr>_18POL005</vt:lpstr>
      <vt:lpstr>_19HEA004</vt:lpstr>
      <vt:lpstr>_19MAN001</vt:lpstr>
      <vt:lpstr>_19MAT006</vt:lpstr>
      <vt:lpstr>_19POL005</vt:lpstr>
      <vt:lpstr>_19WAT003</vt:lpstr>
      <vt:lpstr>_20HEA004</vt:lpstr>
      <vt:lpstr>_20MAN001</vt:lpstr>
      <vt:lpstr>_20MAT006</vt:lpstr>
      <vt:lpstr>_20POL005</vt:lpstr>
      <vt:lpstr>_20WAT003</vt:lpstr>
      <vt:lpstr>_21HEA004</vt:lpstr>
      <vt:lpstr>_21MAN001</vt:lpstr>
      <vt:lpstr>_21MAT006</vt:lpstr>
      <vt:lpstr>_21POL005</vt:lpstr>
      <vt:lpstr>_21WAT003</vt:lpstr>
      <vt:lpstr>_22HEA004</vt:lpstr>
      <vt:lpstr>_22MAT006</vt:lpstr>
      <vt:lpstr>_22POL005</vt:lpstr>
      <vt:lpstr>_22WAT003</vt:lpstr>
      <vt:lpstr>_23HEA004</vt:lpstr>
      <vt:lpstr>_23MAT006</vt:lpstr>
      <vt:lpstr>_23POL005</vt:lpstr>
      <vt:lpstr>_23WAT003</vt:lpstr>
      <vt:lpstr>_24HEA004</vt:lpstr>
      <vt:lpstr>_24MAT006</vt:lpstr>
      <vt:lpstr>_24POL005</vt:lpstr>
      <vt:lpstr>_24WAT003</vt:lpstr>
      <vt:lpstr>_25HEA004</vt:lpstr>
      <vt:lpstr>_25MAT006</vt:lpstr>
      <vt:lpstr>_25POL005</vt:lpstr>
      <vt:lpstr>_25WAT003</vt:lpstr>
      <vt:lpstr>_26POL005</vt:lpstr>
      <vt:lpstr>_26WAT004</vt:lpstr>
      <vt:lpstr>_27POL005</vt:lpstr>
      <vt:lpstr>_27WAT004</vt:lpstr>
      <vt:lpstr>_28HEA004</vt:lpstr>
      <vt:lpstr>_28POL005</vt:lpstr>
      <vt:lpstr>_28WAT004</vt:lpstr>
      <vt:lpstr>_29HEA004</vt:lpstr>
      <vt:lpstr>_29WAT004</vt:lpstr>
      <vt:lpstr>_30HEA008</vt:lpstr>
      <vt:lpstr>_30WAT004</vt:lpstr>
      <vt:lpstr>_31HEA008</vt:lpstr>
      <vt:lpstr>_31WAT004</vt:lpstr>
      <vt:lpstr>_32HEA008</vt:lpstr>
      <vt:lpstr>_33HEA008</vt:lpstr>
      <vt:lpstr>_36ENE007</vt:lpstr>
      <vt:lpstr>_37ENE007</vt:lpstr>
      <vt:lpstr>_38ENE007</vt:lpstr>
      <vt:lpstr>_39ENE007</vt:lpstr>
      <vt:lpstr>_40ENE007</vt:lpstr>
      <vt:lpstr>_41ENE007</vt:lpstr>
      <vt:lpstr>_44ENE006</vt:lpstr>
      <vt:lpstr>_50ENE006</vt:lpstr>
      <vt:lpstr>_51ENE006</vt:lpstr>
      <vt:lpstr>_52ENE006</vt:lpstr>
      <vt:lpstr>_57ENE006</vt:lpstr>
      <vt:lpstr>_58ENE006</vt:lpstr>
      <vt:lpstr>_59ENE006</vt:lpstr>
      <vt:lpstr>_60ENE006</vt:lpstr>
      <vt:lpstr>_61ENE006</vt:lpstr>
      <vt:lpstr>_62ENE006</vt:lpstr>
      <vt:lpstr>_63ENE006</vt:lpstr>
      <vt:lpstr>_64ENE002</vt:lpstr>
      <vt:lpstr>_65ENE002</vt:lpstr>
      <vt:lpstr>_66ENE002</vt:lpstr>
      <vt:lpstr>_67ENE002</vt:lpstr>
      <vt:lpstr>_68ENE002</vt:lpstr>
      <vt:lpstr>_69ENE002</vt:lpstr>
      <vt:lpstr>'Anhang Teil 2'!Druckbereich</vt:lpstr>
      <vt:lpstr>Ergebnis!Druckbereich</vt:lpstr>
    </vt:vector>
  </TitlesOfParts>
  <Company>BRE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AtkinsJ</dc:creator>
  <cp:lastModifiedBy>R.Oebbecke</cp:lastModifiedBy>
  <cp:lastPrinted>2013-07-08T12:03:38Z</cp:lastPrinted>
  <dcterms:created xsi:type="dcterms:W3CDTF">2012-05-17T09:59:17Z</dcterms:created>
  <dcterms:modified xsi:type="dcterms:W3CDTF">2016-05-12T10:25:13Z</dcterms:modified>
</cp:coreProperties>
</file>